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enne_projektmappe" defaultThemeVersion="124226"/>
  <bookViews>
    <workbookView xWindow="-105" yWindow="-105" windowWidth="19425" windowHeight="11025"/>
  </bookViews>
  <sheets>
    <sheet name="ResultatSkema" sheetId="1" r:id="rId1"/>
    <sheet name="4 Spiller" sheetId="12" r:id="rId2"/>
    <sheet name="6 Spiller" sheetId="13" r:id="rId3"/>
    <sheet name="8 Spiller" sheetId="14" r:id="rId4"/>
    <sheet name="10 Spiller" sheetId="15" r:id="rId5"/>
    <sheet name="12 Spiller" sheetId="16" r:id="rId6"/>
  </sheets>
  <definedNames>
    <definedName name="_xlnm.Print_Area" localSheetId="4">'10 Spiller'!$C$2:$M$51</definedName>
    <definedName name="_xlnm.Print_Area" localSheetId="5">'12 Spiller'!$C$2:$M$72</definedName>
    <definedName name="_xlnm.Print_Area" localSheetId="1">'4 Spiller'!$C$2:$M$12</definedName>
    <definedName name="_xlnm.Print_Area" localSheetId="2">'6 Spiller'!$C$2:$M$21</definedName>
    <definedName name="_xlnm.Print_Area" localSheetId="3">'8 Spiller'!$C$2:$M$34</definedName>
    <definedName name="_xlnm.Print_Area" localSheetId="0">ResultatSkema!$A$1:$CB$57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9" i="1"/>
  <c r="BN37"/>
  <c r="BN41"/>
  <c r="AH17"/>
  <c r="AL17"/>
  <c r="V13"/>
  <c r="AH9" l="1"/>
  <c r="AD9"/>
  <c r="AT9"/>
  <c r="BB9"/>
  <c r="Z21"/>
  <c r="A16" i="15" l="1"/>
  <c r="A13" i="14"/>
  <c r="A28"/>
  <c r="A7" i="12" l="1"/>
  <c r="D12" l="1"/>
  <c r="D10"/>
  <c r="D9"/>
  <c r="D8"/>
  <c r="D11"/>
  <c r="D72" i="16" l="1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 l="1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 l="1"/>
  <c r="A11"/>
  <c r="A10"/>
  <c r="A9"/>
  <c r="A8"/>
  <c r="A7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 l="1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 l="1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D3"/>
  <c r="D51" i="15" l="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5"/>
  <c r="A14"/>
  <c r="A13"/>
  <c r="A12"/>
  <c r="A11" l="1"/>
  <c r="A10"/>
  <c r="A9"/>
  <c r="A8"/>
  <c r="A7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M38"/>
  <c r="K39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D7"/>
  <c r="D3"/>
  <c r="AT13" i="1" l="1"/>
  <c r="Z33"/>
  <c r="D34" i="1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34"/>
  <c r="A33"/>
  <c r="A32"/>
  <c r="A31"/>
  <c r="A30"/>
  <c r="A29"/>
  <c r="A27"/>
  <c r="A26"/>
  <c r="A25"/>
  <c r="A24"/>
  <c r="A23"/>
  <c r="A22"/>
  <c r="A21"/>
  <c r="A20"/>
  <c r="A19"/>
  <c r="A18"/>
  <c r="A17"/>
  <c r="A16"/>
  <c r="A15"/>
  <c r="A14"/>
  <c r="A12"/>
  <c r="A11"/>
  <c r="A10"/>
  <c r="A9"/>
  <c r="A8"/>
  <c r="A7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D3"/>
  <c r="A21" i="13" l="1"/>
  <c r="A20"/>
  <c r="A19"/>
  <c r="A18"/>
  <c r="A17"/>
  <c r="A16"/>
  <c r="A15"/>
  <c r="A14"/>
  <c r="A13"/>
  <c r="A12"/>
  <c r="A11"/>
  <c r="A10"/>
  <c r="A9"/>
  <c r="A8"/>
  <c r="A7"/>
  <c r="A12" i="12"/>
  <c r="A11"/>
  <c r="A10"/>
  <c r="A9"/>
  <c r="A8"/>
  <c r="M21" i="13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12" i="12"/>
  <c r="K12"/>
  <c r="M11"/>
  <c r="K11"/>
  <c r="M10"/>
  <c r="K10"/>
  <c r="M9"/>
  <c r="K9"/>
  <c r="M8"/>
  <c r="K8"/>
  <c r="M7"/>
  <c r="K7"/>
  <c r="D7"/>
  <c r="D3" i="13"/>
  <c r="D3" i="12"/>
  <c r="AU48" i="1" l="1"/>
  <c r="AP13" l="1"/>
  <c r="BN49" l="1"/>
  <c r="BJ53"/>
  <c r="BF53"/>
  <c r="BN45"/>
  <c r="BF49"/>
  <c r="BJ45"/>
  <c r="BB49"/>
  <c r="BB53"/>
  <c r="BJ41"/>
  <c r="BB45"/>
  <c r="BF41"/>
  <c r="AX53"/>
  <c r="AX49"/>
  <c r="BJ37"/>
  <c r="AX45"/>
  <c r="BF37"/>
  <c r="AX41"/>
  <c r="BB37"/>
  <c r="AT53"/>
  <c r="BN33"/>
  <c r="AT49"/>
  <c r="BJ33"/>
  <c r="AT45"/>
  <c r="BF33"/>
  <c r="AT41"/>
  <c r="BB33"/>
  <c r="AT37"/>
  <c r="AX33"/>
  <c r="BW18"/>
  <c r="BT16"/>
  <c r="CQ17" s="1"/>
  <c r="AP53"/>
  <c r="BN29"/>
  <c r="AP49"/>
  <c r="BJ29"/>
  <c r="AP45"/>
  <c r="BF29"/>
  <c r="AP41"/>
  <c r="BB29"/>
  <c r="AP37"/>
  <c r="AX29"/>
  <c r="AP33"/>
  <c r="AT29"/>
  <c r="AL53"/>
  <c r="BN25"/>
  <c r="AL49"/>
  <c r="BJ25"/>
  <c r="AL45"/>
  <c r="U15"/>
  <c r="BF25"/>
  <c r="AL41"/>
  <c r="BB25"/>
  <c r="AX25"/>
  <c r="AL37"/>
  <c r="AT25"/>
  <c r="AL33"/>
  <c r="AL29"/>
  <c r="AP25"/>
  <c r="AH53"/>
  <c r="BN21"/>
  <c r="BJ21"/>
  <c r="AH49"/>
  <c r="AH45"/>
  <c r="BF21"/>
  <c r="BB21"/>
  <c r="AH41"/>
  <c r="AH37"/>
  <c r="AX21" l="1"/>
  <c r="AH33"/>
  <c r="AT21"/>
  <c r="AH29"/>
  <c r="AP21"/>
  <c r="AH25"/>
  <c r="AL21"/>
  <c r="AD53" l="1"/>
  <c r="BN17"/>
  <c r="AD49"/>
  <c r="BJ17"/>
  <c r="AD45"/>
  <c r="BF17"/>
  <c r="AD41"/>
  <c r="BB17"/>
  <c r="AX17"/>
  <c r="AD37"/>
  <c r="AD33"/>
  <c r="AT17"/>
  <c r="AD29"/>
  <c r="AP17"/>
  <c r="AD25" l="1"/>
  <c r="AD21"/>
  <c r="Z53"/>
  <c r="BN13"/>
  <c r="BJ13"/>
  <c r="Z49"/>
  <c r="Z45"/>
  <c r="BF13"/>
  <c r="Z41"/>
  <c r="BB13"/>
  <c r="Z37"/>
  <c r="AX13"/>
  <c r="Z29"/>
  <c r="AH13"/>
  <c r="Z25"/>
  <c r="AL13"/>
  <c r="Z17" l="1"/>
  <c r="AD13"/>
  <c r="V53"/>
  <c r="BN9"/>
  <c r="BJ9"/>
  <c r="V49"/>
  <c r="BF9"/>
  <c r="V45"/>
  <c r="V41"/>
  <c r="V17"/>
  <c r="V21"/>
  <c r="BQ20" s="1"/>
  <c r="CF21" s="1"/>
  <c r="V25"/>
  <c r="V29"/>
  <c r="V33"/>
  <c r="V37"/>
  <c r="AX9"/>
  <c r="AP9"/>
  <c r="AL9"/>
  <c r="AC55" l="1"/>
  <c r="AG55"/>
  <c r="AW43" l="1"/>
  <c r="BA47"/>
  <c r="BT10" l="1"/>
  <c r="AG43"/>
  <c r="AG47"/>
  <c r="AC47"/>
  <c r="Y47"/>
  <c r="Y19"/>
  <c r="U23"/>
  <c r="Y43"/>
  <c r="AI52" l="1"/>
  <c r="AE52"/>
  <c r="BO48"/>
  <c r="BO44"/>
  <c r="BK44"/>
  <c r="AI44"/>
  <c r="AE44"/>
  <c r="AA44"/>
  <c r="BO40"/>
  <c r="BK40"/>
  <c r="BG40"/>
  <c r="AY40"/>
  <c r="AI40"/>
  <c r="AA40"/>
  <c r="BO36"/>
  <c r="BK36"/>
  <c r="BG36"/>
  <c r="BC36"/>
  <c r="BO32"/>
  <c r="BK32"/>
  <c r="BG32"/>
  <c r="BC32"/>
  <c r="AY32"/>
  <c r="BO28"/>
  <c r="BK28"/>
  <c r="BG28"/>
  <c r="BC28"/>
  <c r="AY28"/>
  <c r="AU28"/>
  <c r="BO24"/>
  <c r="BK24"/>
  <c r="BG24"/>
  <c r="BC24"/>
  <c r="AY24"/>
  <c r="AU24"/>
  <c r="AQ24"/>
  <c r="BO20"/>
  <c r="BK20"/>
  <c r="BG20"/>
  <c r="BC20"/>
  <c r="AY20"/>
  <c r="AU20"/>
  <c r="AQ20"/>
  <c r="AM20"/>
  <c r="W20"/>
  <c r="BO16"/>
  <c r="BK16"/>
  <c r="BG16"/>
  <c r="BC16"/>
  <c r="AY16"/>
  <c r="AU16"/>
  <c r="AQ16"/>
  <c r="AM16"/>
  <c r="AI16"/>
  <c r="AA16"/>
  <c r="BO12"/>
  <c r="BK12"/>
  <c r="BG12"/>
  <c r="BC12"/>
  <c r="AY12"/>
  <c r="AU12"/>
  <c r="AQ12"/>
  <c r="AM12"/>
  <c r="AI12"/>
  <c r="AE12"/>
  <c r="W12"/>
  <c r="BO8"/>
  <c r="BK8"/>
  <c r="BG8"/>
  <c r="BC8"/>
  <c r="AY8"/>
  <c r="AU8"/>
  <c r="AQ8"/>
  <c r="AM8"/>
  <c r="AI8"/>
  <c r="AE8"/>
  <c r="AA8"/>
  <c r="BW56" l="1"/>
  <c r="U55" l="1"/>
  <c r="W52" s="1"/>
  <c r="Y55"/>
  <c r="AA52" s="1"/>
  <c r="U51"/>
  <c r="W48" s="1"/>
  <c r="Y51"/>
  <c r="AA48" s="1"/>
  <c r="U47"/>
  <c r="W44" s="1"/>
  <c r="AC51"/>
  <c r="AE48" s="1"/>
  <c r="U43"/>
  <c r="W40" s="1"/>
  <c r="AK55"/>
  <c r="AM52" s="1"/>
  <c r="AG51"/>
  <c r="AI48" s="1"/>
  <c r="U39"/>
  <c r="W36" s="1"/>
  <c r="AO55"/>
  <c r="AQ52" s="1"/>
  <c r="AK51"/>
  <c r="AM48" s="1"/>
  <c r="AC43"/>
  <c r="AE40" s="1"/>
  <c r="Y39"/>
  <c r="AA36" s="1"/>
  <c r="U35"/>
  <c r="W32" s="1"/>
  <c r="AS55"/>
  <c r="AU52" s="1"/>
  <c r="AO51"/>
  <c r="AQ48" s="1"/>
  <c r="AK47"/>
  <c r="AM44" s="1"/>
  <c r="AC39"/>
  <c r="AE36" s="1"/>
  <c r="Y35"/>
  <c r="AA32" s="1"/>
  <c r="U31"/>
  <c r="W28" s="1"/>
  <c r="AW55"/>
  <c r="AY52" s="1"/>
  <c r="AS51"/>
  <c r="AQ44"/>
  <c r="AK43"/>
  <c r="AM40" s="1"/>
  <c r="AG39"/>
  <c r="AI36" s="1"/>
  <c r="AC35"/>
  <c r="AE32" s="1"/>
  <c r="Y31"/>
  <c r="AA28" s="1"/>
  <c r="U27"/>
  <c r="W24" s="1"/>
  <c r="BA55"/>
  <c r="BC52" s="1"/>
  <c r="AW51"/>
  <c r="AY48" s="1"/>
  <c r="AS47"/>
  <c r="AU44" s="1"/>
  <c r="AO43"/>
  <c r="AQ40" s="1"/>
  <c r="AK39"/>
  <c r="AM36" s="1"/>
  <c r="AG35"/>
  <c r="AI32" s="1"/>
  <c r="AC31"/>
  <c r="AE28" s="1"/>
  <c r="Y27"/>
  <c r="AA24" s="1"/>
  <c r="BE55"/>
  <c r="BG52" s="1"/>
  <c r="BA51"/>
  <c r="BC48" s="1"/>
  <c r="AW47"/>
  <c r="AY44" s="1"/>
  <c r="AS43"/>
  <c r="AU40" s="1"/>
  <c r="AO39"/>
  <c r="AQ36" s="1"/>
  <c r="AK35"/>
  <c r="AM32" s="1"/>
  <c r="AG31"/>
  <c r="AI28" s="1"/>
  <c r="AC27"/>
  <c r="AE24" s="1"/>
  <c r="U19"/>
  <c r="BI55"/>
  <c r="BK52" s="1"/>
  <c r="BE51"/>
  <c r="BG48" s="1"/>
  <c r="BC44"/>
  <c r="AS39"/>
  <c r="AU36" s="1"/>
  <c r="AO35"/>
  <c r="AQ32" s="1"/>
  <c r="AK31"/>
  <c r="AM28" s="1"/>
  <c r="AG27"/>
  <c r="AI24" s="1"/>
  <c r="AC23"/>
  <c r="AE20" s="1"/>
  <c r="BT14"/>
  <c r="BW54"/>
  <c r="BT52"/>
  <c r="CQ53" s="1"/>
  <c r="BW50"/>
  <c r="BT48"/>
  <c r="CQ49" s="1"/>
  <c r="BW46"/>
  <c r="BT44"/>
  <c r="CQ45" s="1"/>
  <c r="BW42"/>
  <c r="BT40"/>
  <c r="CQ41" s="1"/>
  <c r="BW38"/>
  <c r="BT36"/>
  <c r="CQ37" s="1"/>
  <c r="BW34"/>
  <c r="BT32"/>
  <c r="CQ33" s="1"/>
  <c r="BW30"/>
  <c r="BT28"/>
  <c r="CQ29" s="1"/>
  <c r="BW26"/>
  <c r="BT24"/>
  <c r="CQ25" s="1"/>
  <c r="BW22"/>
  <c r="BT20"/>
  <c r="CQ21" s="1"/>
  <c r="BW14"/>
  <c r="BT12"/>
  <c r="CQ13" s="1"/>
  <c r="BW10"/>
  <c r="BT8"/>
  <c r="CQ9" s="1"/>
  <c r="DJ49" l="1"/>
  <c r="DJ9"/>
  <c r="DJ33"/>
  <c r="DJ25"/>
  <c r="DJ45"/>
  <c r="DJ53"/>
  <c r="DJ21"/>
  <c r="DJ17"/>
  <c r="DJ29"/>
  <c r="DJ41"/>
  <c r="DJ13"/>
  <c r="DJ37"/>
  <c r="W16"/>
  <c r="BT18"/>
  <c r="BW8"/>
  <c r="CJ9" s="1"/>
  <c r="BT30"/>
  <c r="BQ52"/>
  <c r="CF53" s="1"/>
  <c r="BQ48"/>
  <c r="CF49" s="1"/>
  <c r="BT26"/>
  <c r="BT34"/>
  <c r="BQ44"/>
  <c r="CF45" s="1"/>
  <c r="BQ40"/>
  <c r="CF41" s="1"/>
  <c r="BT38"/>
  <c r="BT46"/>
  <c r="BW44" s="1"/>
  <c r="CJ45" s="1"/>
  <c r="BT42"/>
  <c r="BW40" s="1"/>
  <c r="CJ41" s="1"/>
  <c r="BT54"/>
  <c r="BW52" s="1"/>
  <c r="CJ53" s="1"/>
  <c r="BT50"/>
  <c r="BW48" s="1"/>
  <c r="CJ49" s="1"/>
  <c r="BQ8" l="1"/>
  <c r="CF9" s="1"/>
  <c r="BQ32"/>
  <c r="CF33" s="1"/>
  <c r="BQ28"/>
  <c r="CF29" s="1"/>
  <c r="BQ36"/>
  <c r="CF37" s="1"/>
  <c r="BQ24"/>
  <c r="CF25" s="1"/>
  <c r="BQ12" l="1"/>
  <c r="CF13" s="1"/>
  <c r="BQ16"/>
  <c r="CF17" s="1"/>
  <c r="BW36"/>
  <c r="CJ37" s="1"/>
  <c r="BW32"/>
  <c r="CJ33" s="1"/>
  <c r="BW28"/>
  <c r="CJ29" s="1"/>
  <c r="BW24"/>
  <c r="CJ25" s="1"/>
  <c r="Y23"/>
  <c r="BW12"/>
  <c r="CJ13" s="1"/>
  <c r="CV13" l="1"/>
  <c r="CV17"/>
  <c r="CV29"/>
  <c r="CV21"/>
  <c r="CV9"/>
  <c r="CV25"/>
  <c r="CV49"/>
  <c r="CV45"/>
  <c r="CV41"/>
  <c r="CV53"/>
  <c r="CV33"/>
  <c r="CV37"/>
  <c r="BT22"/>
  <c r="BW20" s="1"/>
  <c r="CJ21" s="1"/>
  <c r="AA20"/>
  <c r="BW16"/>
  <c r="CJ17" s="1"/>
  <c r="DB21" l="1"/>
  <c r="DB53"/>
  <c r="DP53" s="1"/>
  <c r="DB41"/>
  <c r="DP41" s="1"/>
  <c r="DB29"/>
  <c r="DP29" s="1"/>
  <c r="DB37"/>
  <c r="DP37" s="1"/>
  <c r="DB33"/>
  <c r="DP33" s="1"/>
  <c r="DB45"/>
  <c r="DP45" s="1"/>
  <c r="DB25"/>
  <c r="DP25" s="1"/>
  <c r="DB17"/>
  <c r="DP17" s="1"/>
  <c r="DB9"/>
  <c r="DP9" s="1"/>
  <c r="DB49"/>
  <c r="DP49" s="1"/>
  <c r="DB13"/>
  <c r="DP13" s="1"/>
  <c r="DP21"/>
  <c r="BZ12" l="1"/>
  <c r="BZ28"/>
  <c r="BZ44"/>
  <c r="BZ52"/>
  <c r="BZ24"/>
  <c r="BZ48"/>
  <c r="BZ16"/>
  <c r="BZ20"/>
  <c r="BZ36"/>
  <c r="BZ40"/>
  <c r="BZ8"/>
  <c r="BZ32"/>
</calcChain>
</file>

<file path=xl/sharedStrings.xml><?xml version="1.0" encoding="utf-8"?>
<sst xmlns="http://schemas.openxmlformats.org/spreadsheetml/2006/main" count="806" uniqueCount="47">
  <si>
    <t>Score</t>
  </si>
  <si>
    <t>Indg.</t>
  </si>
  <si>
    <t>Snit</t>
  </si>
  <si>
    <t>Serie</t>
  </si>
  <si>
    <t>mp</t>
  </si>
  <si>
    <t>A</t>
  </si>
  <si>
    <t>B</t>
  </si>
  <si>
    <t>Navn</t>
  </si>
  <si>
    <t>MP</t>
  </si>
  <si>
    <t>Plac.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</si>
  <si>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</si>
  <si>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</si>
  <si>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</si>
  <si>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</si>
  <si>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</si>
  <si>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</si>
  <si>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</si>
  <si>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</si>
  <si>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</si>
  <si>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</si>
  <si>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Distance</t>
  </si>
  <si>
    <t>Handicap</t>
  </si>
  <si>
    <t>Resultat</t>
  </si>
  <si>
    <t>Dag</t>
  </si>
  <si>
    <t>Kamp spillet</t>
  </si>
  <si>
    <t xml:space="preserve">Opdateret.:  </t>
  </si>
  <si>
    <t xml:space="preserve">Distance.:  </t>
  </si>
  <si>
    <t>Kl.</t>
  </si>
  <si>
    <t>Dato</t>
  </si>
  <si>
    <t>:00</t>
  </si>
  <si>
    <t>-</t>
  </si>
  <si>
    <t>Bord</t>
  </si>
  <si>
    <t>d.:</t>
  </si>
  <si>
    <t>Kl.:</t>
  </si>
  <si>
    <t/>
  </si>
  <si>
    <t>Blå overstregning, er lige med spillet kamp.</t>
  </si>
  <si>
    <t>Christian Lasota</t>
  </si>
  <si>
    <t>Jørren Kjær</t>
  </si>
  <si>
    <t>Bent Kaj Nielsen</t>
  </si>
  <si>
    <t>Flemming Bak Olsen</t>
  </si>
  <si>
    <t xml:space="preserve"> </t>
  </si>
  <si>
    <t>Karsten M. Jørgensen</t>
  </si>
  <si>
    <t>Tom Bagge</t>
  </si>
  <si>
    <t>Preben Bisp</t>
  </si>
  <si>
    <t>Vagn Larsen</t>
  </si>
  <si>
    <t>Jan N. Petersen</t>
  </si>
  <si>
    <t>3 bande Carambole klubmesterskab 2021</t>
  </si>
</sst>
</file>

<file path=xl/styles.xml><?xml version="1.0" encoding="utf-8"?>
<styleSheet xmlns="http://schemas.openxmlformats.org/spreadsheetml/2006/main">
  <numFmts count="1">
    <numFmt numFmtId="164" formatCode="dddd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8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Calibri"/>
      <family val="2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sz val="18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33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0" fillId="0" borderId="0" xfId="0" applyProtection="1">
      <protection locked="0"/>
    </xf>
    <xf numFmtId="0" fontId="9" fillId="3" borderId="5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10" fontId="13" fillId="0" borderId="0" xfId="0" applyNumberFormat="1" applyFont="1"/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6" fillId="0" borderId="0" xfId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2" applyFont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6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14" fontId="17" fillId="0" borderId="35" xfId="0" applyNumberFormat="1" applyFont="1" applyBorder="1" applyAlignment="1" applyProtection="1">
      <alignment horizontal="center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4" fontId="17" fillId="0" borderId="35" xfId="0" applyNumberFormat="1" applyFont="1" applyBorder="1" applyAlignment="1" applyProtection="1">
      <alignment horizontal="left" vertical="center"/>
      <protection locked="0"/>
    </xf>
    <xf numFmtId="14" fontId="17" fillId="0" borderId="35" xfId="0" applyNumberFormat="1" applyFont="1" applyBorder="1" applyAlignment="1" applyProtection="1">
      <alignment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164" fontId="17" fillId="0" borderId="65" xfId="0" applyNumberFormat="1" applyFont="1" applyBorder="1" applyAlignment="1">
      <alignment horizontal="center" vertical="center"/>
    </xf>
    <xf numFmtId="164" fontId="17" fillId="0" borderId="66" xfId="0" applyNumberFormat="1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0" fillId="0" borderId="0" xfId="0" applyFont="1"/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64" xfId="0" applyFont="1" applyBorder="1" applyAlignment="1">
      <alignment horizontal="center" vertical="center"/>
    </xf>
    <xf numFmtId="0" fontId="17" fillId="0" borderId="60" xfId="0" applyFont="1" applyBorder="1" applyAlignment="1">
      <alignment horizontal="right" vertical="center"/>
    </xf>
    <xf numFmtId="0" fontId="17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1" xfId="0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53" xfId="0" applyFont="1" applyBorder="1" applyAlignment="1">
      <alignment horizontal="right" vertical="center"/>
    </xf>
    <xf numFmtId="0" fontId="17" fillId="0" borderId="54" xfId="0" applyFont="1" applyBorder="1" applyAlignment="1" applyProtection="1">
      <alignment vertical="center"/>
      <protection locked="0"/>
    </xf>
    <xf numFmtId="0" fontId="17" fillId="0" borderId="53" xfId="0" applyFont="1" applyBorder="1" applyAlignment="1">
      <alignment vertical="center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vertical="center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right" vertical="center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>
      <alignment vertical="center"/>
    </xf>
    <xf numFmtId="0" fontId="17" fillId="0" borderId="5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14" fontId="17" fillId="0" borderId="9" xfId="0" applyNumberFormat="1" applyFont="1" applyBorder="1" applyAlignment="1" applyProtection="1">
      <alignment horizontal="center" vertical="center"/>
      <protection locked="0"/>
    </xf>
    <xf numFmtId="0" fontId="19" fillId="0" borderId="7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14" fontId="17" fillId="0" borderId="54" xfId="0" applyNumberFormat="1" applyFont="1" applyBorder="1" applyAlignment="1" applyProtection="1">
      <alignment horizontal="center" vertical="center"/>
      <protection locked="0"/>
    </xf>
    <xf numFmtId="0" fontId="19" fillId="0" borderId="53" xfId="2" applyFont="1" applyBorder="1" applyAlignment="1">
      <alignment horizontal="center" vertical="center"/>
    </xf>
    <xf numFmtId="0" fontId="19" fillId="0" borderId="55" xfId="2" applyFont="1" applyBorder="1" applyAlignment="1">
      <alignment horizontal="center" vertical="center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14" fontId="0" fillId="0" borderId="54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9" fillId="0" borderId="57" xfId="2" applyFont="1" applyBorder="1" applyAlignment="1">
      <alignment horizontal="center" vertical="center"/>
    </xf>
    <xf numFmtId="0" fontId="19" fillId="0" borderId="56" xfId="2" applyFont="1" applyBorder="1" applyAlignment="1">
      <alignment horizontal="center" vertical="center"/>
    </xf>
    <xf numFmtId="0" fontId="19" fillId="0" borderId="58" xfId="2" applyFont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14" fontId="17" fillId="0" borderId="9" xfId="0" applyNumberFormat="1" applyFont="1" applyBorder="1" applyAlignment="1" applyProtection="1">
      <alignment vertical="center"/>
      <protection locked="0"/>
    </xf>
    <xf numFmtId="14" fontId="17" fillId="0" borderId="54" xfId="0" applyNumberFormat="1" applyFont="1" applyBorder="1" applyAlignment="1" applyProtection="1">
      <alignment vertical="center"/>
      <protection locked="0"/>
    </xf>
    <xf numFmtId="14" fontId="0" fillId="0" borderId="9" xfId="0" applyNumberFormat="1" applyBorder="1" applyAlignment="1" applyProtection="1">
      <alignment vertical="center"/>
      <protection locked="0"/>
    </xf>
    <xf numFmtId="14" fontId="0" fillId="0" borderId="54" xfId="0" applyNumberForma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" fontId="4" fillId="5" borderId="1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1" xfId="0" applyNumberFormat="1" applyFont="1" applyFill="1" applyBorder="1" applyAlignment="1" applyProtection="1">
      <alignment horizontal="center" vertical="center"/>
      <protection locked="0"/>
    </xf>
    <xf numFmtId="1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4" borderId="3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textRotation="180"/>
    </xf>
    <xf numFmtId="0" fontId="2" fillId="6" borderId="16" xfId="0" applyFont="1" applyFill="1" applyBorder="1" applyAlignment="1">
      <alignment horizontal="center" vertical="center" textRotation="180"/>
    </xf>
    <xf numFmtId="0" fontId="2" fillId="6" borderId="5" xfId="0" applyFont="1" applyFill="1" applyBorder="1" applyAlignment="1">
      <alignment horizontal="center" vertical="center" textRotation="180"/>
    </xf>
    <xf numFmtId="0" fontId="2" fillId="6" borderId="0" xfId="0" applyFont="1" applyFill="1" applyAlignment="1">
      <alignment horizontal="center" vertical="center" textRotation="180"/>
    </xf>
    <xf numFmtId="0" fontId="2" fillId="6" borderId="11" xfId="0" applyFont="1" applyFill="1" applyBorder="1" applyAlignment="1">
      <alignment horizontal="center" vertical="center" textRotation="180"/>
    </xf>
    <xf numFmtId="0" fontId="2" fillId="6" borderId="12" xfId="0" applyFont="1" applyFill="1" applyBorder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29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rgb="FF00B050"/>
    <pageSetUpPr fitToPage="1"/>
  </sheetPr>
  <dimension ref="A1:EG69"/>
  <sheetViews>
    <sheetView tabSelected="1" zoomScale="67" zoomScaleNormal="67" workbookViewId="0">
      <selection activeCell="AW44" sqref="AW44:AX44"/>
    </sheetView>
  </sheetViews>
  <sheetFormatPr defaultColWidth="9.140625" defaultRowHeight="15"/>
  <cols>
    <col min="1" max="31" width="3.140625" style="1" customWidth="1"/>
    <col min="32" max="32" width="3" style="1" customWidth="1"/>
    <col min="33" max="80" width="3.140625" style="1" customWidth="1"/>
    <col min="81" max="98" width="2.85546875" style="1" customWidth="1"/>
    <col min="99" max="144" width="2.85546875" customWidth="1"/>
  </cols>
  <sheetData>
    <row r="1" spans="1:137">
      <c r="A1" s="320" t="s">
        <v>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</row>
    <row r="2" spans="1:137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</row>
    <row r="3" spans="1:137" ht="30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93" t="s">
        <v>22</v>
      </c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U3" s="1"/>
      <c r="CV3" s="1"/>
      <c r="CW3" s="1"/>
      <c r="CX3" s="1"/>
      <c r="CY3" s="1"/>
      <c r="CZ3" s="1"/>
      <c r="DA3" s="1"/>
      <c r="DB3" s="1"/>
      <c r="DC3" s="1"/>
      <c r="DY3" s="12"/>
      <c r="DZ3" s="12"/>
      <c r="EA3" s="12"/>
      <c r="EB3" s="12"/>
      <c r="EC3" s="12"/>
      <c r="ED3" s="12"/>
    </row>
    <row r="4" spans="1:137" ht="15" customHeight="1">
      <c r="A4" s="268"/>
      <c r="B4" s="269"/>
      <c r="C4" s="270"/>
      <c r="D4" s="277" t="s">
        <v>7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78"/>
      <c r="R4" s="287" t="s">
        <v>20</v>
      </c>
      <c r="S4" s="288"/>
      <c r="T4" s="288"/>
      <c r="U4" s="202" t="s">
        <v>5</v>
      </c>
      <c r="V4" s="203"/>
      <c r="W4" s="203"/>
      <c r="X4" s="204"/>
      <c r="Y4" s="245" t="s">
        <v>6</v>
      </c>
      <c r="Z4" s="245"/>
      <c r="AA4" s="245"/>
      <c r="AB4" s="245"/>
      <c r="AC4" s="245" t="s">
        <v>10</v>
      </c>
      <c r="AD4" s="245"/>
      <c r="AE4" s="245"/>
      <c r="AF4" s="245"/>
      <c r="AG4" s="245" t="s">
        <v>11</v>
      </c>
      <c r="AH4" s="245"/>
      <c r="AI4" s="245"/>
      <c r="AJ4" s="245"/>
      <c r="AK4" s="245" t="s">
        <v>12</v>
      </c>
      <c r="AL4" s="245"/>
      <c r="AM4" s="245"/>
      <c r="AN4" s="245"/>
      <c r="AO4" s="245" t="s">
        <v>13</v>
      </c>
      <c r="AP4" s="245"/>
      <c r="AQ4" s="245"/>
      <c r="AR4" s="245"/>
      <c r="AS4" s="245" t="s">
        <v>14</v>
      </c>
      <c r="AT4" s="245"/>
      <c r="AU4" s="245"/>
      <c r="AV4" s="245"/>
      <c r="AW4" s="245" t="s">
        <v>15</v>
      </c>
      <c r="AX4" s="245"/>
      <c r="AY4" s="245"/>
      <c r="AZ4" s="245"/>
      <c r="BA4" s="245" t="s">
        <v>16</v>
      </c>
      <c r="BB4" s="245"/>
      <c r="BC4" s="245"/>
      <c r="BD4" s="245"/>
      <c r="BE4" s="245" t="s">
        <v>17</v>
      </c>
      <c r="BF4" s="245"/>
      <c r="BG4" s="245"/>
      <c r="BH4" s="202"/>
      <c r="BI4" s="202" t="s">
        <v>18</v>
      </c>
      <c r="BJ4" s="203"/>
      <c r="BK4" s="203"/>
      <c r="BL4" s="204"/>
      <c r="BM4" s="203" t="s">
        <v>19</v>
      </c>
      <c r="BN4" s="203"/>
      <c r="BO4" s="203"/>
      <c r="BP4" s="203"/>
      <c r="BQ4" s="259" t="s">
        <v>8</v>
      </c>
      <c r="BR4" s="260"/>
      <c r="BS4" s="261"/>
      <c r="BT4" s="298" t="s">
        <v>0</v>
      </c>
      <c r="BU4" s="260"/>
      <c r="BV4" s="261"/>
      <c r="BW4" s="298" t="s">
        <v>2</v>
      </c>
      <c r="BX4" s="260"/>
      <c r="BY4" s="261"/>
      <c r="BZ4" s="298" t="s">
        <v>9</v>
      </c>
      <c r="CA4" s="260"/>
      <c r="CB4" s="302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27"/>
      <c r="DZ4" s="127"/>
      <c r="EA4" s="127"/>
      <c r="EB4" s="127"/>
      <c r="EC4" s="127"/>
      <c r="ED4" s="127"/>
      <c r="EE4" s="11"/>
      <c r="EF4" s="11"/>
      <c r="EG4" s="11"/>
    </row>
    <row r="5" spans="1:137" ht="15" customHeight="1">
      <c r="A5" s="271"/>
      <c r="B5" s="272"/>
      <c r="C5" s="273"/>
      <c r="D5" s="279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80"/>
      <c r="R5" s="289"/>
      <c r="S5" s="290"/>
      <c r="T5" s="290"/>
      <c r="U5" s="205"/>
      <c r="V5" s="206"/>
      <c r="W5" s="206"/>
      <c r="X5" s="207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05"/>
      <c r="BI5" s="205"/>
      <c r="BJ5" s="206"/>
      <c r="BK5" s="206"/>
      <c r="BL5" s="207"/>
      <c r="BM5" s="206"/>
      <c r="BN5" s="206"/>
      <c r="BO5" s="206"/>
      <c r="BP5" s="206"/>
      <c r="BQ5" s="262"/>
      <c r="BR5" s="263"/>
      <c r="BS5" s="264"/>
      <c r="BT5" s="299"/>
      <c r="BU5" s="300"/>
      <c r="BV5" s="301"/>
      <c r="BW5" s="299"/>
      <c r="BX5" s="300"/>
      <c r="BY5" s="301"/>
      <c r="BZ5" s="303"/>
      <c r="CA5" s="263"/>
      <c r="CB5" s="304"/>
      <c r="CD5" s="10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7"/>
      <c r="DZ5" s="27"/>
      <c r="EA5" s="27"/>
      <c r="EB5" s="27"/>
      <c r="EC5" s="27"/>
      <c r="ED5" s="27"/>
      <c r="EE5" s="11"/>
      <c r="EF5" s="11"/>
      <c r="EG5" s="11"/>
    </row>
    <row r="6" spans="1:137" ht="15" customHeight="1">
      <c r="A6" s="271"/>
      <c r="B6" s="272"/>
      <c r="C6" s="273"/>
      <c r="D6" s="279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80"/>
      <c r="R6" s="289"/>
      <c r="S6" s="290"/>
      <c r="T6" s="290"/>
      <c r="U6" s="205"/>
      <c r="V6" s="206"/>
      <c r="W6" s="206"/>
      <c r="X6" s="207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05"/>
      <c r="BI6" s="205"/>
      <c r="BJ6" s="206"/>
      <c r="BK6" s="206"/>
      <c r="BL6" s="207"/>
      <c r="BM6" s="206"/>
      <c r="BN6" s="206"/>
      <c r="BO6" s="206"/>
      <c r="BP6" s="206"/>
      <c r="BQ6" s="262"/>
      <c r="BR6" s="263"/>
      <c r="BS6" s="264"/>
      <c r="BT6" s="294" t="s">
        <v>1</v>
      </c>
      <c r="BU6" s="295"/>
      <c r="BV6" s="296"/>
      <c r="BW6" s="294" t="s">
        <v>3</v>
      </c>
      <c r="BX6" s="295"/>
      <c r="BY6" s="296"/>
      <c r="BZ6" s="303"/>
      <c r="CA6" s="263"/>
      <c r="CB6" s="304"/>
      <c r="CD6" s="10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7"/>
      <c r="DZ6" s="27"/>
      <c r="EA6" s="27"/>
      <c r="EB6" s="27"/>
      <c r="EC6" s="27"/>
      <c r="ED6" s="27"/>
      <c r="EE6" s="11"/>
      <c r="EF6" s="11"/>
      <c r="EG6" s="11"/>
    </row>
    <row r="7" spans="1:137" ht="15" customHeight="1" thickBot="1">
      <c r="A7" s="274"/>
      <c r="B7" s="275"/>
      <c r="C7" s="276"/>
      <c r="D7" s="281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82"/>
      <c r="R7" s="291"/>
      <c r="S7" s="292"/>
      <c r="T7" s="292"/>
      <c r="U7" s="208"/>
      <c r="V7" s="209"/>
      <c r="W7" s="209"/>
      <c r="X7" s="210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08"/>
      <c r="BI7" s="208"/>
      <c r="BJ7" s="209"/>
      <c r="BK7" s="209"/>
      <c r="BL7" s="210"/>
      <c r="BM7" s="209"/>
      <c r="BN7" s="209"/>
      <c r="BO7" s="209"/>
      <c r="BP7" s="209"/>
      <c r="BQ7" s="265"/>
      <c r="BR7" s="266"/>
      <c r="BS7" s="267"/>
      <c r="BT7" s="297"/>
      <c r="BU7" s="266"/>
      <c r="BV7" s="267"/>
      <c r="BW7" s="297"/>
      <c r="BX7" s="266"/>
      <c r="BY7" s="267"/>
      <c r="BZ7" s="297"/>
      <c r="CA7" s="266"/>
      <c r="CB7" s="305"/>
      <c r="CD7" s="10"/>
      <c r="CE7" s="22"/>
      <c r="CF7" s="309" t="s">
        <v>8</v>
      </c>
      <c r="CG7" s="309"/>
      <c r="CH7" s="22"/>
      <c r="CI7" s="22"/>
      <c r="CJ7" s="309" t="s">
        <v>2</v>
      </c>
      <c r="CK7" s="309"/>
      <c r="CL7" s="309"/>
      <c r="CM7" s="22"/>
      <c r="CN7" s="22"/>
      <c r="CO7" s="22"/>
      <c r="CP7" s="22"/>
      <c r="CQ7" s="309" t="s">
        <v>0</v>
      </c>
      <c r="CR7" s="309"/>
      <c r="CS7" s="309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7"/>
      <c r="DZ7" s="27"/>
      <c r="EA7" s="27"/>
      <c r="EB7" s="27"/>
      <c r="EC7" s="27"/>
      <c r="ED7" s="27"/>
      <c r="EE7" s="11"/>
      <c r="EF7" s="11"/>
      <c r="EG7" s="11"/>
    </row>
    <row r="8" spans="1:137" ht="15" customHeight="1">
      <c r="A8" s="256" t="s">
        <v>5</v>
      </c>
      <c r="B8" s="255"/>
      <c r="C8" s="212"/>
      <c r="D8" s="321" t="s">
        <v>41</v>
      </c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139">
        <v>10</v>
      </c>
      <c r="S8" s="140"/>
      <c r="T8" s="140"/>
      <c r="U8" s="220" t="s">
        <v>0</v>
      </c>
      <c r="V8" s="198"/>
      <c r="W8" s="199" t="s">
        <v>2</v>
      </c>
      <c r="X8" s="201"/>
      <c r="Y8" s="135"/>
      <c r="Z8" s="136"/>
      <c r="AA8" s="137">
        <f>IF(Y8="",0,(Y8/Y11))</f>
        <v>0</v>
      </c>
      <c r="AB8" s="138"/>
      <c r="AC8" s="135"/>
      <c r="AD8" s="136"/>
      <c r="AE8" s="137">
        <f>IF(AC8="",0,(AC8/AC11))</f>
        <v>0</v>
      </c>
      <c r="AF8" s="138"/>
      <c r="AG8" s="135"/>
      <c r="AH8" s="136"/>
      <c r="AI8" s="137">
        <f>IF(AG8="",0,(AG8/AG11))</f>
        <v>0</v>
      </c>
      <c r="AJ8" s="138"/>
      <c r="AK8" s="135"/>
      <c r="AL8" s="136"/>
      <c r="AM8" s="137">
        <f>IF(AK8="",0,(AK8/AK11))</f>
        <v>0</v>
      </c>
      <c r="AN8" s="138"/>
      <c r="AO8" s="135"/>
      <c r="AP8" s="136"/>
      <c r="AQ8" s="137">
        <f>IF(AO8="",0,(AO8/AO11))</f>
        <v>0</v>
      </c>
      <c r="AR8" s="138"/>
      <c r="AS8" s="135"/>
      <c r="AT8" s="136"/>
      <c r="AU8" s="137">
        <f>IF(AS8="",0,(AS8/AS11))</f>
        <v>0</v>
      </c>
      <c r="AV8" s="138"/>
      <c r="AW8" s="135"/>
      <c r="AX8" s="136"/>
      <c r="AY8" s="137">
        <f>IF(AW8="",0,(AW8/AW11))</f>
        <v>0</v>
      </c>
      <c r="AZ8" s="138"/>
      <c r="BA8" s="135"/>
      <c r="BB8" s="136"/>
      <c r="BC8" s="137">
        <f>IF(BA8="",0,(BA8/BA11))</f>
        <v>0</v>
      </c>
      <c r="BD8" s="138"/>
      <c r="BE8" s="135"/>
      <c r="BF8" s="136"/>
      <c r="BG8" s="137">
        <f>IF(BE8="",0,(BE8/BE11))</f>
        <v>0</v>
      </c>
      <c r="BH8" s="138"/>
      <c r="BI8" s="135"/>
      <c r="BJ8" s="136"/>
      <c r="BK8" s="137">
        <f>IF(BI8="",0,(BI8/BI11))</f>
        <v>0</v>
      </c>
      <c r="BL8" s="138"/>
      <c r="BM8" s="135"/>
      <c r="BN8" s="136"/>
      <c r="BO8" s="137">
        <f>IF(BM8="",0,(BM8/BM11))</f>
        <v>0</v>
      </c>
      <c r="BP8" s="138"/>
      <c r="BQ8" s="184">
        <f>Z9+AD9+AH9+AL9+AP9+AT9+AX9+BB9+BF9+BJ9+BN9</f>
        <v>0</v>
      </c>
      <c r="BR8" s="185"/>
      <c r="BS8" s="186"/>
      <c r="BT8" s="238">
        <f>Y8+AC8+AG8+AK8+AO8+AS8+AW8+BA8+BE8+BI8+BM8</f>
        <v>0</v>
      </c>
      <c r="BU8" s="239"/>
      <c r="BV8" s="240"/>
      <c r="BW8" s="137">
        <f>IF(BT8=0,0,BT8/BT10)</f>
        <v>0</v>
      </c>
      <c r="BX8" s="172"/>
      <c r="BY8" s="173"/>
      <c r="BZ8" s="161">
        <f>RANK(DP9,$DP$9:$DS$53,1)</f>
        <v>3</v>
      </c>
      <c r="CA8" s="162"/>
      <c r="CB8" s="163"/>
      <c r="CD8" s="10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7"/>
      <c r="DZ8" s="27"/>
      <c r="EA8" s="27"/>
      <c r="EB8" s="27"/>
      <c r="EC8" s="27"/>
      <c r="ED8" s="27"/>
      <c r="EE8" s="11"/>
      <c r="EF8" s="11"/>
      <c r="EG8" s="11"/>
    </row>
    <row r="9" spans="1:137" ht="15" customHeight="1">
      <c r="A9" s="283"/>
      <c r="B9" s="284"/>
      <c r="C9" s="215"/>
      <c r="D9" s="324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6"/>
      <c r="R9" s="141"/>
      <c r="S9" s="142"/>
      <c r="T9" s="142"/>
      <c r="U9" s="18"/>
      <c r="V9" s="221" t="s">
        <v>4</v>
      </c>
      <c r="W9" s="222"/>
      <c r="X9" s="19"/>
      <c r="Y9" s="4"/>
      <c r="Z9" s="306">
        <f>IF(Y8="",0,IF(R12+Y8=R8+U12,1,IF(R12+Y8&gt;R8+U12,2,0)))</f>
        <v>0</v>
      </c>
      <c r="AA9" s="306"/>
      <c r="AB9" s="128"/>
      <c r="AC9" s="129"/>
      <c r="AD9" s="153">
        <f>IF(AC8="",0,IF(R16+AC8=$R$8+U16,1,IF(R16+AC8&gt;$R$8+U16,2,0)))</f>
        <v>0</v>
      </c>
      <c r="AE9" s="153"/>
      <c r="AF9" s="128"/>
      <c r="AG9" s="129"/>
      <c r="AH9" s="153">
        <f>IF(AG$8="",0,IF($R20+AG$8=$R$8+$U20,1,IF($R20+AG$8&gt;$R$8+$U20,2,0)))</f>
        <v>0</v>
      </c>
      <c r="AI9" s="153"/>
      <c r="AJ9" s="128"/>
      <c r="AK9" s="129"/>
      <c r="AL9" s="153">
        <f>IF(AK$8="",0,IF($R24+AK$8=$R$8+$U24,1,IF($R24+AK$8&gt;$R$8+$U24,2,0)))</f>
        <v>0</v>
      </c>
      <c r="AM9" s="153"/>
      <c r="AN9" s="128"/>
      <c r="AO9" s="129"/>
      <c r="AP9" s="153">
        <f>IF(AO$8="",0,IF($R28+AO$8=$R$8+$U28,1,IF($R28+AO$8&gt;$R$8+$U28,2,0)))</f>
        <v>0</v>
      </c>
      <c r="AQ9" s="153"/>
      <c r="AR9" s="128"/>
      <c r="AS9" s="129"/>
      <c r="AT9" s="153">
        <f>IF(AS$8="",0,IF($R32+AS$8=$R$8+$U32,1,IF($R32+AS$8&gt;$R$8+$U32,2,0)))</f>
        <v>0</v>
      </c>
      <c r="AU9" s="153"/>
      <c r="AV9" s="128"/>
      <c r="AW9" s="129"/>
      <c r="AX9" s="153">
        <f>IF(AW$8="",0,IF($R36+AW$8=$R$8+$U36,1,IF($R36+AW$8&gt;$R$8+$U36,2,0)))</f>
        <v>0</v>
      </c>
      <c r="AY9" s="153"/>
      <c r="AZ9" s="128"/>
      <c r="BA9" s="129"/>
      <c r="BB9" s="149">
        <f>IF(BA$8="",0,IF($R40+BA$8=$R$8+$U40,1,IF($R40+BA$8&gt;$R$8+$U40,2,0)))</f>
        <v>0</v>
      </c>
      <c r="BC9" s="150"/>
      <c r="BD9" s="128"/>
      <c r="BE9" s="129"/>
      <c r="BF9" s="149">
        <f>IF(BE$8="",0,IF($R44+BE$8=$R$8+$U44,1,IF($R44+BE$8&gt;$R$8+$U44,2,0)))</f>
        <v>0</v>
      </c>
      <c r="BG9" s="150"/>
      <c r="BH9" s="128"/>
      <c r="BI9" s="129"/>
      <c r="BJ9" s="149">
        <f>IF(BI$8="",0,IF($R48+BI$8=$R$8+$U48,1,IF($R48+BI$8&gt;$R$8+$U48,2,0)))</f>
        <v>0</v>
      </c>
      <c r="BK9" s="150"/>
      <c r="BL9" s="128"/>
      <c r="BM9" s="129"/>
      <c r="BN9" s="149">
        <f>IF(BM$8="",0,IF($R52+BM$8=$R$8+$U52,1,IF($R52+BM$8&gt;$R$8+$U52,2,0)))</f>
        <v>0</v>
      </c>
      <c r="BO9" s="150"/>
      <c r="BP9" s="7"/>
      <c r="BQ9" s="187"/>
      <c r="BR9" s="187"/>
      <c r="BS9" s="188"/>
      <c r="BT9" s="241"/>
      <c r="BU9" s="242"/>
      <c r="BV9" s="243"/>
      <c r="BW9" s="174"/>
      <c r="BX9" s="175"/>
      <c r="BY9" s="176"/>
      <c r="BZ9" s="164"/>
      <c r="CA9" s="165"/>
      <c r="CB9" s="166"/>
      <c r="CD9" s="10"/>
      <c r="CE9" s="22"/>
      <c r="CF9" s="309">
        <f>BQ8</f>
        <v>0</v>
      </c>
      <c r="CG9" s="309"/>
      <c r="CH9" s="22"/>
      <c r="CI9" s="22"/>
      <c r="CJ9" s="310">
        <f>BW8</f>
        <v>0</v>
      </c>
      <c r="CK9" s="310"/>
      <c r="CL9" s="310"/>
      <c r="CM9" s="22"/>
      <c r="CN9" s="22"/>
      <c r="CO9" s="24"/>
      <c r="CP9" s="22"/>
      <c r="CQ9" s="309">
        <f>BT8</f>
        <v>0</v>
      </c>
      <c r="CR9" s="309"/>
      <c r="CS9" s="309"/>
      <c r="CT9" s="22"/>
      <c r="CU9" s="22"/>
      <c r="CV9" s="309">
        <f>RANK(CF9,$CF$9:$CG$55)*1000000</f>
        <v>2000000</v>
      </c>
      <c r="CW9" s="309"/>
      <c r="CX9" s="309"/>
      <c r="CY9" s="309"/>
      <c r="CZ9" s="22"/>
      <c r="DA9" s="22"/>
      <c r="DB9" s="309">
        <f>RANK(CJ9,$CJ$9:$CL$55)*10000</f>
        <v>30000</v>
      </c>
      <c r="DC9" s="309"/>
      <c r="DD9" s="309"/>
      <c r="DE9" s="309"/>
      <c r="DF9" s="22"/>
      <c r="DG9" s="22"/>
      <c r="DH9" s="22"/>
      <c r="DI9" s="22"/>
      <c r="DJ9" s="309">
        <f>RANK(CQ9,$CQ$9:$CS$53)</f>
        <v>3</v>
      </c>
      <c r="DK9" s="309"/>
      <c r="DL9" s="309"/>
      <c r="DM9" s="309"/>
      <c r="DN9" s="22"/>
      <c r="DO9" s="23"/>
      <c r="DP9" s="315">
        <f>SUM(CV9:DM9)</f>
        <v>2030003</v>
      </c>
      <c r="DQ9" s="315"/>
      <c r="DR9" s="315"/>
      <c r="DS9" s="315"/>
      <c r="DT9" s="23"/>
      <c r="DU9" s="23"/>
      <c r="DV9" s="23"/>
      <c r="DW9" s="23"/>
      <c r="DX9" s="23"/>
      <c r="DY9" s="27"/>
      <c r="DZ9" s="27"/>
      <c r="EA9" s="27"/>
      <c r="EB9" s="27"/>
      <c r="EC9" s="27"/>
      <c r="ED9" s="27"/>
      <c r="EE9" s="11"/>
      <c r="EF9" s="11"/>
      <c r="EG9" s="11"/>
    </row>
    <row r="10" spans="1:137" ht="15" customHeight="1">
      <c r="A10" s="283"/>
      <c r="B10" s="284"/>
      <c r="C10" s="215"/>
      <c r="D10" s="324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6"/>
      <c r="R10" s="141"/>
      <c r="S10" s="142"/>
      <c r="T10" s="142"/>
      <c r="U10" s="3"/>
      <c r="V10" s="223"/>
      <c r="W10" s="224"/>
      <c r="X10" s="16"/>
      <c r="Y10" s="8"/>
      <c r="Z10" s="307"/>
      <c r="AA10" s="307"/>
      <c r="AB10" s="130"/>
      <c r="AC10" s="131"/>
      <c r="AD10" s="154"/>
      <c r="AE10" s="154"/>
      <c r="AF10" s="130"/>
      <c r="AG10" s="131"/>
      <c r="AH10" s="154"/>
      <c r="AI10" s="154"/>
      <c r="AJ10" s="130"/>
      <c r="AK10" s="131"/>
      <c r="AL10" s="154"/>
      <c r="AM10" s="154"/>
      <c r="AN10" s="130"/>
      <c r="AO10" s="131"/>
      <c r="AP10" s="154"/>
      <c r="AQ10" s="154"/>
      <c r="AR10" s="130"/>
      <c r="AS10" s="131"/>
      <c r="AT10" s="154"/>
      <c r="AU10" s="154"/>
      <c r="AV10" s="130"/>
      <c r="AW10" s="131"/>
      <c r="AX10" s="154"/>
      <c r="AY10" s="154"/>
      <c r="AZ10" s="130"/>
      <c r="BA10" s="131"/>
      <c r="BB10" s="151"/>
      <c r="BC10" s="152"/>
      <c r="BD10" s="130"/>
      <c r="BE10" s="131"/>
      <c r="BF10" s="151"/>
      <c r="BG10" s="152"/>
      <c r="BH10" s="130"/>
      <c r="BI10" s="131"/>
      <c r="BJ10" s="151"/>
      <c r="BK10" s="152"/>
      <c r="BL10" s="130"/>
      <c r="BM10" s="131"/>
      <c r="BN10" s="151"/>
      <c r="BO10" s="152"/>
      <c r="BP10" s="9"/>
      <c r="BQ10" s="187"/>
      <c r="BR10" s="187"/>
      <c r="BS10" s="188"/>
      <c r="BT10" s="177">
        <f>Y11+AC11+AG11+AK11+AO11+AS11+AW11+BA11+BE11+BI11+BM11</f>
        <v>0</v>
      </c>
      <c r="BU10" s="178"/>
      <c r="BV10" s="179"/>
      <c r="BW10" s="177">
        <f>MAX(AA11,AE11,AI11,AM11,AQ11,AU11,AY11,BC11,BG11,BK11,BO11)</f>
        <v>0</v>
      </c>
      <c r="BX10" s="178"/>
      <c r="BY10" s="179"/>
      <c r="BZ10" s="164"/>
      <c r="CA10" s="165"/>
      <c r="CB10" s="166"/>
      <c r="CD10" s="10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7"/>
      <c r="DZ10" s="27"/>
      <c r="EA10" s="27"/>
      <c r="EB10" s="27"/>
      <c r="EC10" s="27"/>
      <c r="ED10" s="27"/>
      <c r="EE10" s="11"/>
      <c r="EF10" s="11"/>
      <c r="EG10" s="11"/>
    </row>
    <row r="11" spans="1:137" ht="15" customHeight="1" thickBot="1">
      <c r="A11" s="285"/>
      <c r="B11" s="286"/>
      <c r="C11" s="218"/>
      <c r="D11" s="327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  <c r="R11" s="143"/>
      <c r="S11" s="144"/>
      <c r="T11" s="144"/>
      <c r="U11" s="229" t="s">
        <v>1</v>
      </c>
      <c r="V11" s="230"/>
      <c r="W11" s="195" t="s">
        <v>3</v>
      </c>
      <c r="X11" s="196"/>
      <c r="Y11" s="193"/>
      <c r="Z11" s="194"/>
      <c r="AA11" s="145"/>
      <c r="AB11" s="146"/>
      <c r="AC11" s="193"/>
      <c r="AD11" s="194"/>
      <c r="AE11" s="145"/>
      <c r="AF11" s="146"/>
      <c r="AG11" s="193"/>
      <c r="AH11" s="194"/>
      <c r="AI11" s="145"/>
      <c r="AJ11" s="146"/>
      <c r="AK11" s="193"/>
      <c r="AL11" s="194"/>
      <c r="AM11" s="145"/>
      <c r="AN11" s="146"/>
      <c r="AO11" s="160"/>
      <c r="AP11" s="194"/>
      <c r="AQ11" s="145"/>
      <c r="AR11" s="160"/>
      <c r="AS11" s="193"/>
      <c r="AT11" s="194"/>
      <c r="AU11" s="145"/>
      <c r="AV11" s="146"/>
      <c r="AW11" s="160"/>
      <c r="AX11" s="194"/>
      <c r="AY11" s="145"/>
      <c r="AZ11" s="160"/>
      <c r="BA11" s="193"/>
      <c r="BB11" s="194"/>
      <c r="BC11" s="145"/>
      <c r="BD11" s="146"/>
      <c r="BE11" s="160"/>
      <c r="BF11" s="194"/>
      <c r="BG11" s="145"/>
      <c r="BH11" s="160"/>
      <c r="BI11" s="193"/>
      <c r="BJ11" s="194"/>
      <c r="BK11" s="145"/>
      <c r="BL11" s="146"/>
      <c r="BM11" s="160"/>
      <c r="BN11" s="194"/>
      <c r="BO11" s="145"/>
      <c r="BP11" s="160"/>
      <c r="BQ11" s="189"/>
      <c r="BR11" s="190"/>
      <c r="BS11" s="191"/>
      <c r="BT11" s="180"/>
      <c r="BU11" s="147"/>
      <c r="BV11" s="148"/>
      <c r="BW11" s="180"/>
      <c r="BX11" s="147"/>
      <c r="BY11" s="148"/>
      <c r="BZ11" s="167"/>
      <c r="CA11" s="168"/>
      <c r="CB11" s="169"/>
      <c r="CD11" s="10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7"/>
      <c r="DZ11" s="27"/>
      <c r="EA11" s="27"/>
      <c r="EB11" s="27"/>
      <c r="EC11" s="27"/>
      <c r="ED11" s="27"/>
      <c r="EE11" s="11"/>
      <c r="EF11" s="11"/>
      <c r="EG11" s="11"/>
    </row>
    <row r="12" spans="1:137" ht="15" customHeight="1">
      <c r="A12" s="256" t="s">
        <v>6</v>
      </c>
      <c r="B12" s="255"/>
      <c r="C12" s="212"/>
      <c r="D12" s="321" t="s">
        <v>42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  <c r="R12" s="139">
        <v>10</v>
      </c>
      <c r="S12" s="140"/>
      <c r="T12" s="140"/>
      <c r="U12" s="135"/>
      <c r="V12" s="136"/>
      <c r="W12" s="137">
        <f>IF(U12="",0,(U12/U15))</f>
        <v>0</v>
      </c>
      <c r="X12" s="138"/>
      <c r="Y12" s="220" t="s">
        <v>0</v>
      </c>
      <c r="Z12" s="198"/>
      <c r="AA12" s="199" t="s">
        <v>2</v>
      </c>
      <c r="AB12" s="201"/>
      <c r="AC12" s="135"/>
      <c r="AD12" s="136"/>
      <c r="AE12" s="137">
        <f>IF(AC12="",0,(AC12/AC15))</f>
        <v>0</v>
      </c>
      <c r="AF12" s="138"/>
      <c r="AG12" s="135"/>
      <c r="AH12" s="136"/>
      <c r="AI12" s="137">
        <f>IF(AG12="",0,(AG12/AG15))</f>
        <v>0</v>
      </c>
      <c r="AJ12" s="138"/>
      <c r="AK12" s="135"/>
      <c r="AL12" s="136"/>
      <c r="AM12" s="137">
        <f>IF(AK12="",0,(AK12/AK15))</f>
        <v>0</v>
      </c>
      <c r="AN12" s="138"/>
      <c r="AO12" s="135"/>
      <c r="AP12" s="136"/>
      <c r="AQ12" s="137">
        <f>IF(AO12="",0,(AO12/AO15))</f>
        <v>0</v>
      </c>
      <c r="AR12" s="138"/>
      <c r="AS12" s="135"/>
      <c r="AT12" s="136"/>
      <c r="AU12" s="137">
        <f>IF(AS12="",0,(AS12/AS15))</f>
        <v>0</v>
      </c>
      <c r="AV12" s="138"/>
      <c r="AW12" s="135"/>
      <c r="AX12" s="136"/>
      <c r="AY12" s="137">
        <f>IF(AW12="",0,(AW12/AW15))</f>
        <v>0</v>
      </c>
      <c r="AZ12" s="138"/>
      <c r="BA12" s="135"/>
      <c r="BB12" s="136"/>
      <c r="BC12" s="137">
        <f>IF(BA12="",0,(BA12/BA15))</f>
        <v>0</v>
      </c>
      <c r="BD12" s="138"/>
      <c r="BE12" s="135"/>
      <c r="BF12" s="136"/>
      <c r="BG12" s="137">
        <f>IF(BE12="",0,(BE12/BE15))</f>
        <v>0</v>
      </c>
      <c r="BH12" s="138"/>
      <c r="BI12" s="135"/>
      <c r="BJ12" s="136"/>
      <c r="BK12" s="137">
        <f>IF(BI12="",0,(BI12/BI15))</f>
        <v>0</v>
      </c>
      <c r="BL12" s="138"/>
      <c r="BM12" s="135"/>
      <c r="BN12" s="136"/>
      <c r="BO12" s="137">
        <f>IF(BM12="",0,(BM12/BM15))</f>
        <v>0</v>
      </c>
      <c r="BP12" s="138"/>
      <c r="BQ12" s="184">
        <f>V13+AD13+AH13+AL13+AP13+AT13+AX13+BB13+BF13+BJ13+BN13</f>
        <v>0</v>
      </c>
      <c r="BR12" s="185"/>
      <c r="BS12" s="186"/>
      <c r="BT12" s="238">
        <f>U12+AC12+AG12+AK12+AO12+AS12+AW12+BA12+BE12+BI12+BM12</f>
        <v>0</v>
      </c>
      <c r="BU12" s="239"/>
      <c r="BV12" s="240"/>
      <c r="BW12" s="137">
        <f>IF(BT12=0,0,BT12/BT14)</f>
        <v>0</v>
      </c>
      <c r="BX12" s="172"/>
      <c r="BY12" s="173"/>
      <c r="BZ12" s="161">
        <f>RANK(DP13,$DP$9:$DS$53,1)</f>
        <v>3</v>
      </c>
      <c r="CA12" s="162"/>
      <c r="CB12" s="163"/>
      <c r="CD12" s="10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7"/>
      <c r="DZ12" s="27"/>
      <c r="EA12" s="27"/>
      <c r="EB12" s="27"/>
      <c r="EC12" s="27"/>
      <c r="ED12" s="27"/>
      <c r="EE12" s="11"/>
      <c r="EF12" s="11"/>
      <c r="EG12" s="11"/>
    </row>
    <row r="13" spans="1:137" ht="15" customHeight="1">
      <c r="A13" s="283"/>
      <c r="B13" s="284"/>
      <c r="C13" s="215"/>
      <c r="D13" s="324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/>
      <c r="R13" s="141"/>
      <c r="S13" s="142"/>
      <c r="T13" s="142"/>
      <c r="U13" s="4"/>
      <c r="V13" s="153">
        <f>IF(U12="",0,IF(R12+Y8=R8+U$12,1,IF(R8+U12&gt;R12+Y8,2,0)))</f>
        <v>0</v>
      </c>
      <c r="W13" s="153"/>
      <c r="X13" s="7"/>
      <c r="Y13" s="19"/>
      <c r="Z13" s="221" t="s">
        <v>4</v>
      </c>
      <c r="AA13" s="222"/>
      <c r="AB13" s="19"/>
      <c r="AC13" s="4"/>
      <c r="AD13" s="153">
        <f>IF(AC$12="",0,IF($R12+Y$16=$R$16+AC$12,1,IF($R$16+$AC12&gt;$R12+Y$16,2,0)))</f>
        <v>0</v>
      </c>
      <c r="AE13" s="153"/>
      <c r="AF13" s="14"/>
      <c r="AG13" s="4"/>
      <c r="AH13" s="153">
        <f>IF(AG12="",0,IF($R$12+$Y20=$R20+AG12,1,IF($R20+$AG12&gt;$R$12+Y20,2,0)))</f>
        <v>0</v>
      </c>
      <c r="AI13" s="153"/>
      <c r="AJ13" s="14"/>
      <c r="AK13" s="4"/>
      <c r="AL13" s="153">
        <f>IF(AK12="",0,IF($R12+Y24=R24+AK12,1,IF(R24+AK12&gt;$R12+Y24,2,0)))</f>
        <v>0</v>
      </c>
      <c r="AM13" s="153"/>
      <c r="AN13" s="14"/>
      <c r="AO13" s="4"/>
      <c r="AP13" s="153">
        <f>IF(AO12="",0,IF($R12+Y28=R28+AO12,1,IF(R28+AO12&gt;$R12+Y28,2,0)))</f>
        <v>0</v>
      </c>
      <c r="AQ13" s="153"/>
      <c r="AR13" s="14"/>
      <c r="AS13" s="4"/>
      <c r="AT13" s="153">
        <f>IF(AS12="",0,IF(R12+Y32=R32+AS12,1,IF(R32+AS12&gt;R12+Y32,2,0)))</f>
        <v>0</v>
      </c>
      <c r="AU13" s="153"/>
      <c r="AV13" s="14"/>
      <c r="AW13" s="4"/>
      <c r="AX13" s="153">
        <f>IF(AW12="",0,IF($R12+Y36=R36+AW12,1,IF(R36+AW12&gt;$R12+Y36,2,0)))</f>
        <v>0</v>
      </c>
      <c r="AY13" s="153"/>
      <c r="AZ13" s="14"/>
      <c r="BA13" s="4"/>
      <c r="BB13" s="153">
        <f>IF(BA12="",0,IF($R12+Y40=R40+BA12,1,IF(R40+BA12&gt;$R12+Y40,2,0)))</f>
        <v>0</v>
      </c>
      <c r="BC13" s="153"/>
      <c r="BD13" s="14"/>
      <c r="BE13" s="4"/>
      <c r="BF13" s="153">
        <f>IF(BE12="",0,IF($R12+Y44=R44+BE12,1,IF(R44+BE12&gt;$R12+Y44,2,0)))</f>
        <v>0</v>
      </c>
      <c r="BG13" s="153"/>
      <c r="BH13" s="14"/>
      <c r="BI13" s="4"/>
      <c r="BJ13" s="153">
        <f>IF(BI12="",0,IF($R12+Y48=R48+BI12,1,IF(R48+BI12&gt;$R12+Y48,2,0)))</f>
        <v>0</v>
      </c>
      <c r="BK13" s="153"/>
      <c r="BL13" s="14"/>
      <c r="BM13" s="4"/>
      <c r="BN13" s="153">
        <f>IF(BM12="",0,IF($R12+Y52=R52+BM12,1,IF(R52+BM12&gt;$R12+Y52,2,0)))</f>
        <v>0</v>
      </c>
      <c r="BO13" s="153"/>
      <c r="BP13" s="7"/>
      <c r="BQ13" s="187"/>
      <c r="BR13" s="187"/>
      <c r="BS13" s="188"/>
      <c r="BT13" s="241"/>
      <c r="BU13" s="242"/>
      <c r="BV13" s="243"/>
      <c r="BW13" s="174"/>
      <c r="BX13" s="175"/>
      <c r="BY13" s="176"/>
      <c r="BZ13" s="164"/>
      <c r="CA13" s="165"/>
      <c r="CB13" s="166"/>
      <c r="CD13" s="10"/>
      <c r="CE13" s="22"/>
      <c r="CF13" s="309">
        <f>BQ12</f>
        <v>0</v>
      </c>
      <c r="CG13" s="309"/>
      <c r="CH13" s="22"/>
      <c r="CI13" s="22"/>
      <c r="CJ13" s="310">
        <f>BW12</f>
        <v>0</v>
      </c>
      <c r="CK13" s="310"/>
      <c r="CL13" s="310"/>
      <c r="CM13" s="22"/>
      <c r="CN13" s="22"/>
      <c r="CO13" s="24"/>
      <c r="CP13" s="22"/>
      <c r="CQ13" s="309">
        <f>BT12</f>
        <v>0</v>
      </c>
      <c r="CR13" s="309"/>
      <c r="CS13" s="309"/>
      <c r="CT13" s="22"/>
      <c r="CU13" s="22"/>
      <c r="CV13" s="309">
        <f>RANK(CF13,$CF$9:$CG$55)*1000000</f>
        <v>2000000</v>
      </c>
      <c r="CW13" s="309"/>
      <c r="CX13" s="309"/>
      <c r="CY13" s="309"/>
      <c r="CZ13" s="22"/>
      <c r="DA13" s="22"/>
      <c r="DB13" s="309">
        <f>RANK(CJ13,$CJ$9:$CL$55)*10000</f>
        <v>30000</v>
      </c>
      <c r="DC13" s="309"/>
      <c r="DD13" s="309"/>
      <c r="DE13" s="309"/>
      <c r="DF13" s="22"/>
      <c r="DG13" s="22"/>
      <c r="DH13" s="22"/>
      <c r="DI13" s="22"/>
      <c r="DJ13" s="309">
        <f>RANK(CQ13,$CQ$9:$CS$53)</f>
        <v>3</v>
      </c>
      <c r="DK13" s="309"/>
      <c r="DL13" s="309"/>
      <c r="DM13" s="309"/>
      <c r="DN13" s="22"/>
      <c r="DO13" s="23"/>
      <c r="DP13" s="315">
        <f>SUM(CV13:DM13)</f>
        <v>2030003</v>
      </c>
      <c r="DQ13" s="315"/>
      <c r="DR13" s="315"/>
      <c r="DS13" s="315"/>
      <c r="DT13" s="23"/>
      <c r="DU13" s="23"/>
      <c r="DV13" s="23"/>
      <c r="DW13" s="23"/>
      <c r="DX13" s="23"/>
      <c r="DY13" s="27"/>
      <c r="DZ13" s="27"/>
      <c r="EA13" s="27"/>
      <c r="EB13" s="27"/>
      <c r="EC13" s="27"/>
      <c r="ED13" s="27"/>
      <c r="EE13" s="11"/>
      <c r="EF13" s="11"/>
      <c r="EG13" s="11"/>
    </row>
    <row r="14" spans="1:137" ht="15" customHeight="1">
      <c r="A14" s="283"/>
      <c r="B14" s="284"/>
      <c r="C14" s="215"/>
      <c r="D14" s="324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6"/>
      <c r="R14" s="141"/>
      <c r="S14" s="142"/>
      <c r="T14" s="142"/>
      <c r="U14" s="8"/>
      <c r="V14" s="154"/>
      <c r="W14" s="154"/>
      <c r="X14" s="9"/>
      <c r="Y14" s="17"/>
      <c r="Z14" s="223"/>
      <c r="AA14" s="224"/>
      <c r="AB14" s="16"/>
      <c r="AC14" s="8"/>
      <c r="AD14" s="154"/>
      <c r="AE14" s="154"/>
      <c r="AF14" s="20"/>
      <c r="AG14" s="8"/>
      <c r="AH14" s="154"/>
      <c r="AI14" s="154"/>
      <c r="AJ14" s="20"/>
      <c r="AK14" s="8"/>
      <c r="AL14" s="154"/>
      <c r="AM14" s="154"/>
      <c r="AN14" s="20"/>
      <c r="AO14" s="8"/>
      <c r="AP14" s="154"/>
      <c r="AQ14" s="154"/>
      <c r="AR14" s="20"/>
      <c r="AS14" s="8"/>
      <c r="AT14" s="154"/>
      <c r="AU14" s="154"/>
      <c r="AV14" s="20"/>
      <c r="AW14" s="8"/>
      <c r="AX14" s="154"/>
      <c r="AY14" s="154"/>
      <c r="AZ14" s="20"/>
      <c r="BA14" s="8"/>
      <c r="BB14" s="154"/>
      <c r="BC14" s="154"/>
      <c r="BD14" s="20"/>
      <c r="BE14" s="8"/>
      <c r="BF14" s="154"/>
      <c r="BG14" s="154"/>
      <c r="BH14" s="20"/>
      <c r="BI14" s="8"/>
      <c r="BJ14" s="154"/>
      <c r="BK14" s="154"/>
      <c r="BL14" s="20"/>
      <c r="BM14" s="8"/>
      <c r="BN14" s="154"/>
      <c r="BO14" s="154"/>
      <c r="BP14" s="9"/>
      <c r="BQ14" s="187"/>
      <c r="BR14" s="187"/>
      <c r="BS14" s="188"/>
      <c r="BT14" s="181">
        <f>U15+AC15+AG15+AK15+AO15+AS15+AW15+BA15+BE15+BI15+BM15</f>
        <v>1</v>
      </c>
      <c r="BU14" s="182"/>
      <c r="BV14" s="183"/>
      <c r="BW14" s="181">
        <f>MAX(W15,AE15,AI15,AM15,AQ15,AU15,AY15,BC15,BO15)</f>
        <v>0</v>
      </c>
      <c r="BX14" s="182"/>
      <c r="BY14" s="183"/>
      <c r="BZ14" s="164"/>
      <c r="CA14" s="165"/>
      <c r="CB14" s="166"/>
      <c r="CD14" s="10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7"/>
      <c r="DZ14" s="27"/>
      <c r="EA14" s="27"/>
      <c r="EB14" s="27"/>
      <c r="EC14" s="27"/>
      <c r="ED14" s="27"/>
      <c r="EE14" s="11"/>
      <c r="EF14" s="11"/>
      <c r="EG14" s="11"/>
    </row>
    <row r="15" spans="1:137" ht="15" customHeight="1" thickBot="1">
      <c r="A15" s="285"/>
      <c r="B15" s="286"/>
      <c r="C15" s="218"/>
      <c r="D15" s="327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9"/>
      <c r="R15" s="143"/>
      <c r="S15" s="144"/>
      <c r="T15" s="144"/>
      <c r="U15" s="155">
        <f>Y11</f>
        <v>0</v>
      </c>
      <c r="V15" s="148"/>
      <c r="W15" s="145"/>
      <c r="X15" s="146"/>
      <c r="Y15" s="229" t="s">
        <v>1</v>
      </c>
      <c r="Z15" s="230"/>
      <c r="AA15" s="195" t="s">
        <v>3</v>
      </c>
      <c r="AB15" s="196"/>
      <c r="AC15" s="193"/>
      <c r="AD15" s="194"/>
      <c r="AE15" s="145"/>
      <c r="AF15" s="146"/>
      <c r="AG15" s="193"/>
      <c r="AH15" s="194"/>
      <c r="AI15" s="145"/>
      <c r="AJ15" s="146"/>
      <c r="AK15" s="193"/>
      <c r="AL15" s="194"/>
      <c r="AM15" s="145"/>
      <c r="AN15" s="146"/>
      <c r="AO15" s="160"/>
      <c r="AP15" s="194"/>
      <c r="AQ15" s="145"/>
      <c r="AR15" s="160"/>
      <c r="AS15" s="193"/>
      <c r="AT15" s="194"/>
      <c r="AU15" s="145"/>
      <c r="AV15" s="146"/>
      <c r="AW15" s="160"/>
      <c r="AX15" s="194"/>
      <c r="AY15" s="145"/>
      <c r="AZ15" s="160"/>
      <c r="BA15" s="193"/>
      <c r="BB15" s="194"/>
      <c r="BC15" s="145"/>
      <c r="BD15" s="146"/>
      <c r="BE15" s="160"/>
      <c r="BF15" s="194"/>
      <c r="BG15" s="145"/>
      <c r="BH15" s="160"/>
      <c r="BI15" s="193">
        <v>1</v>
      </c>
      <c r="BJ15" s="194"/>
      <c r="BK15" s="145"/>
      <c r="BL15" s="146"/>
      <c r="BM15" s="160"/>
      <c r="BN15" s="194"/>
      <c r="BO15" s="145"/>
      <c r="BP15" s="160"/>
      <c r="BQ15" s="189"/>
      <c r="BR15" s="190"/>
      <c r="BS15" s="191"/>
      <c r="BT15" s="180"/>
      <c r="BU15" s="147"/>
      <c r="BV15" s="148"/>
      <c r="BW15" s="180"/>
      <c r="BX15" s="147"/>
      <c r="BY15" s="148"/>
      <c r="BZ15" s="167"/>
      <c r="CA15" s="168"/>
      <c r="CB15" s="169"/>
      <c r="CD15" s="10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7"/>
      <c r="DZ15" s="27"/>
      <c r="EA15" s="27"/>
      <c r="EB15" s="27"/>
      <c r="EC15" s="27"/>
      <c r="ED15" s="27"/>
      <c r="EE15" s="11"/>
      <c r="EF15" s="11"/>
      <c r="EG15" s="11"/>
    </row>
    <row r="16" spans="1:137" ht="15" customHeight="1">
      <c r="A16" s="211" t="s">
        <v>10</v>
      </c>
      <c r="B16" s="212"/>
      <c r="C16" s="213"/>
      <c r="D16" s="321" t="s">
        <v>43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3"/>
      <c r="R16" s="139">
        <v>10</v>
      </c>
      <c r="S16" s="140"/>
      <c r="T16" s="140"/>
      <c r="U16" s="135"/>
      <c r="V16" s="136"/>
      <c r="W16" s="137">
        <f>IF(U16="",0,(U16/U19))</f>
        <v>0</v>
      </c>
      <c r="X16" s="138"/>
      <c r="Y16" s="135"/>
      <c r="Z16" s="136"/>
      <c r="AA16" s="137">
        <f>IF(Y16="",0,(Y16/Y19))</f>
        <v>0</v>
      </c>
      <c r="AB16" s="138"/>
      <c r="AC16" s="220" t="s">
        <v>0</v>
      </c>
      <c r="AD16" s="198"/>
      <c r="AE16" s="199" t="s">
        <v>2</v>
      </c>
      <c r="AF16" s="201"/>
      <c r="AG16" s="135"/>
      <c r="AH16" s="136"/>
      <c r="AI16" s="137">
        <f>IF(AG16="",0,(AG16/AG19))</f>
        <v>0</v>
      </c>
      <c r="AJ16" s="138"/>
      <c r="AK16" s="135"/>
      <c r="AL16" s="136"/>
      <c r="AM16" s="137">
        <f>IF(AK16="",0,(AK16/AK19))</f>
        <v>0</v>
      </c>
      <c r="AN16" s="138"/>
      <c r="AO16" s="135"/>
      <c r="AP16" s="136"/>
      <c r="AQ16" s="137">
        <f>IF(AO16="",0,(AO16/AO19))</f>
        <v>0</v>
      </c>
      <c r="AR16" s="138"/>
      <c r="AS16" s="135"/>
      <c r="AT16" s="136"/>
      <c r="AU16" s="137">
        <f>IF(AS16="",0,(AS16/AS19))</f>
        <v>0</v>
      </c>
      <c r="AV16" s="138"/>
      <c r="AW16" s="135"/>
      <c r="AX16" s="136"/>
      <c r="AY16" s="137">
        <f>IF(AW16="",0,(AW16/AW19))</f>
        <v>0</v>
      </c>
      <c r="AZ16" s="138"/>
      <c r="BA16" s="135"/>
      <c r="BB16" s="136"/>
      <c r="BC16" s="137">
        <f>IF(BA16="",0,(BA16/BA19))</f>
        <v>0</v>
      </c>
      <c r="BD16" s="138"/>
      <c r="BE16" s="135"/>
      <c r="BF16" s="136"/>
      <c r="BG16" s="137">
        <f>IF(BE16="",0,(BE16/BE19))</f>
        <v>0</v>
      </c>
      <c r="BH16" s="138"/>
      <c r="BI16" s="135"/>
      <c r="BJ16" s="136"/>
      <c r="BK16" s="137">
        <f>IF(BI16="",0,(BI16/BI19))</f>
        <v>0</v>
      </c>
      <c r="BL16" s="138"/>
      <c r="BM16" s="135"/>
      <c r="BN16" s="136"/>
      <c r="BO16" s="137">
        <f>IF(BM16="",0,(BM16/BM19))</f>
        <v>0</v>
      </c>
      <c r="BP16" s="138"/>
      <c r="BQ16" s="231">
        <f>V17+Z17+AH17+AL17+AP17+AT17+AX17+BB17+BF17+BJ17+BN17</f>
        <v>0</v>
      </c>
      <c r="BR16" s="232"/>
      <c r="BS16" s="233"/>
      <c r="BT16" s="238">
        <f>U16+Y16+AG16+AK16+AO16+AS16+AW16+BA16+BE16+BI16+BM16</f>
        <v>0</v>
      </c>
      <c r="BU16" s="239"/>
      <c r="BV16" s="240"/>
      <c r="BW16" s="137">
        <f>IF(BT16=0,0,BT16/BT18)</f>
        <v>0</v>
      </c>
      <c r="BX16" s="172"/>
      <c r="BY16" s="173"/>
      <c r="BZ16" s="161">
        <f>RANK(DP17,$DP$9:$DS$53,1)</f>
        <v>3</v>
      </c>
      <c r="CA16" s="162"/>
      <c r="CB16" s="163"/>
      <c r="CD16" s="10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7"/>
      <c r="DZ16" s="27"/>
      <c r="EA16" s="27"/>
      <c r="EB16" s="27"/>
      <c r="EC16" s="27"/>
      <c r="ED16" s="27"/>
      <c r="EE16" s="11"/>
      <c r="EF16" s="11"/>
      <c r="EG16" s="11"/>
    </row>
    <row r="17" spans="1:137" ht="15" customHeight="1">
      <c r="A17" s="214"/>
      <c r="B17" s="215"/>
      <c r="C17" s="216"/>
      <c r="D17" s="324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6"/>
      <c r="R17" s="141"/>
      <c r="S17" s="142"/>
      <c r="T17" s="142"/>
      <c r="U17" s="4"/>
      <c r="V17" s="153">
        <f>IF($U16="",0,IF($R16+$AC8=$R$8+$U16,1,IF($R$8+$U16&gt;$R16+AC$8,2,0)))</f>
        <v>0</v>
      </c>
      <c r="W17" s="153"/>
      <c r="X17" s="14"/>
      <c r="Y17" s="4"/>
      <c r="Z17" s="153">
        <f>IF($Y16="",0,IF($R16+$AC12=$R$12+$Y16,1,IF($R$12+$Y16&gt;$R16+AC$12,2,0)))</f>
        <v>0</v>
      </c>
      <c r="AA17" s="153"/>
      <c r="AB17" s="7"/>
      <c r="AC17" s="19"/>
      <c r="AD17" s="221" t="s">
        <v>4</v>
      </c>
      <c r="AE17" s="222"/>
      <c r="AF17" s="19"/>
      <c r="AG17" s="4"/>
      <c r="AH17" s="149">
        <f>IF(AG16="",0,IF(R16+AC20=R20+AG16,1,IF(R20+AG16&gt;R16+AC20,2,0)))</f>
        <v>0</v>
      </c>
      <c r="AI17" s="150"/>
      <c r="AJ17" s="14"/>
      <c r="AK17" s="4"/>
      <c r="AL17" s="153">
        <f>IF(AK16="",0,IF(R16+AC24=R24+AK16,1,IF(R24+AK16&gt;R16+AC24,2,0)))</f>
        <v>0</v>
      </c>
      <c r="AM17" s="153"/>
      <c r="AN17" s="14"/>
      <c r="AO17" s="4"/>
      <c r="AP17" s="153">
        <f>IF(AO16="",0,IF(R16+AC28=R28+AO16,1,IF(R28+AO16&gt;R16+AC28,2,0)))</f>
        <v>0</v>
      </c>
      <c r="AQ17" s="153"/>
      <c r="AR17" s="14"/>
      <c r="AS17" s="4"/>
      <c r="AT17" s="153">
        <f>IF(AS16="",0,IF(R16+AC32=R32+AS16,1,IF(R32+AS16&gt;R16+AC32,2,0)))</f>
        <v>0</v>
      </c>
      <c r="AU17" s="153"/>
      <c r="AV17" s="14"/>
      <c r="AW17" s="4"/>
      <c r="AX17" s="153">
        <f>IF(AW16="",0,IF(R16+AC36=R36+AW16,1,IF(R36+AW16&gt;R16+AC36,2,0)))</f>
        <v>0</v>
      </c>
      <c r="AY17" s="153"/>
      <c r="AZ17" s="14"/>
      <c r="BA17" s="4"/>
      <c r="BB17" s="153">
        <f>IF(BA16="",0,IF(R16+AC40=R40+BA16,1,IF(R40+BA16&gt;R16+AC40,2,0)))</f>
        <v>0</v>
      </c>
      <c r="BC17" s="153"/>
      <c r="BD17" s="14"/>
      <c r="BE17" s="4"/>
      <c r="BF17" s="153">
        <f>IF(BE16="",0,IF(R16+AC44=R44+BE16,1,IF(R44+BE16&gt;R16+AC44,2,0)))</f>
        <v>0</v>
      </c>
      <c r="BG17" s="153"/>
      <c r="BH17" s="14"/>
      <c r="BI17" s="4"/>
      <c r="BJ17" s="153">
        <f>IF(BI16="",0,IF(R16+AC48=R48+BI16,1,IF(R48+BI16&gt;R16+AC48,2,0)))</f>
        <v>0</v>
      </c>
      <c r="BK17" s="153"/>
      <c r="BL17" s="14"/>
      <c r="BM17" s="4"/>
      <c r="BN17" s="153">
        <f>IF(BM16="",0,IF(R16+AC52=R52+BM16,1,IF(R52+BM16&gt;R16+AC52,2,0)))</f>
        <v>0</v>
      </c>
      <c r="BO17" s="153"/>
      <c r="BP17" s="7"/>
      <c r="BQ17" s="234"/>
      <c r="BR17" s="234"/>
      <c r="BS17" s="235"/>
      <c r="BT17" s="241"/>
      <c r="BU17" s="242"/>
      <c r="BV17" s="243"/>
      <c r="BW17" s="174"/>
      <c r="BX17" s="175"/>
      <c r="BY17" s="176"/>
      <c r="BZ17" s="164"/>
      <c r="CA17" s="165"/>
      <c r="CB17" s="166"/>
      <c r="CD17" s="10"/>
      <c r="CE17" s="22"/>
      <c r="CF17" s="309">
        <f>BQ16</f>
        <v>0</v>
      </c>
      <c r="CG17" s="309"/>
      <c r="CH17" s="22"/>
      <c r="CI17" s="22"/>
      <c r="CJ17" s="310">
        <f>BW16</f>
        <v>0</v>
      </c>
      <c r="CK17" s="310"/>
      <c r="CL17" s="310"/>
      <c r="CM17" s="22"/>
      <c r="CN17" s="22"/>
      <c r="CO17" s="24"/>
      <c r="CP17" s="22"/>
      <c r="CQ17" s="309">
        <f>BT16</f>
        <v>0</v>
      </c>
      <c r="CR17" s="309"/>
      <c r="CS17" s="309"/>
      <c r="CT17" s="22"/>
      <c r="CU17" s="22"/>
      <c r="CV17" s="309">
        <f>RANK(CF17,$CF$9:$CG$55)*1000000</f>
        <v>2000000</v>
      </c>
      <c r="CW17" s="309"/>
      <c r="CX17" s="309"/>
      <c r="CY17" s="309"/>
      <c r="CZ17" s="22"/>
      <c r="DA17" s="22"/>
      <c r="DB17" s="309">
        <f>RANK(CJ17,$CJ$9:$CL$55)*10000</f>
        <v>30000</v>
      </c>
      <c r="DC17" s="309"/>
      <c r="DD17" s="309"/>
      <c r="DE17" s="309"/>
      <c r="DF17" s="22"/>
      <c r="DG17" s="22"/>
      <c r="DH17" s="22"/>
      <c r="DI17" s="22"/>
      <c r="DJ17" s="309">
        <f>RANK(CQ17,$CQ$9:$CS$53)</f>
        <v>3</v>
      </c>
      <c r="DK17" s="309"/>
      <c r="DL17" s="309"/>
      <c r="DM17" s="309"/>
      <c r="DN17" s="22"/>
      <c r="DO17" s="23"/>
      <c r="DP17" s="315">
        <f>SUM(CV17:DM17)</f>
        <v>2030003</v>
      </c>
      <c r="DQ17" s="315"/>
      <c r="DR17" s="315"/>
      <c r="DS17" s="315"/>
      <c r="DT17" s="23"/>
      <c r="DU17" s="23"/>
      <c r="DV17" s="23"/>
      <c r="DW17" s="23"/>
      <c r="DX17" s="23"/>
      <c r="DY17" s="27"/>
      <c r="DZ17" s="27"/>
      <c r="EA17" s="27"/>
      <c r="EB17" s="27"/>
      <c r="EC17" s="27"/>
      <c r="ED17" s="27"/>
      <c r="EE17" s="11"/>
      <c r="EF17" s="11"/>
      <c r="EG17" s="11"/>
    </row>
    <row r="18" spans="1:137" ht="15" customHeight="1">
      <c r="A18" s="214"/>
      <c r="B18" s="215"/>
      <c r="C18" s="216"/>
      <c r="D18" s="324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6"/>
      <c r="R18" s="141"/>
      <c r="S18" s="142"/>
      <c r="T18" s="142"/>
      <c r="U18" s="8"/>
      <c r="V18" s="154"/>
      <c r="W18" s="154"/>
      <c r="X18" s="20"/>
      <c r="Y18" s="8"/>
      <c r="Z18" s="154"/>
      <c r="AA18" s="154"/>
      <c r="AB18" s="9"/>
      <c r="AC18" s="17"/>
      <c r="AD18" s="223"/>
      <c r="AE18" s="224"/>
      <c r="AF18" s="16"/>
      <c r="AG18" s="8"/>
      <c r="AH18" s="151"/>
      <c r="AI18" s="152"/>
      <c r="AJ18" s="20"/>
      <c r="AK18" s="8"/>
      <c r="AL18" s="154"/>
      <c r="AM18" s="154"/>
      <c r="AN18" s="20"/>
      <c r="AO18" s="8"/>
      <c r="AP18" s="154"/>
      <c r="AQ18" s="154"/>
      <c r="AR18" s="20"/>
      <c r="AS18" s="8"/>
      <c r="AT18" s="154"/>
      <c r="AU18" s="154"/>
      <c r="AV18" s="20"/>
      <c r="AW18" s="8"/>
      <c r="AX18" s="154"/>
      <c r="AY18" s="154"/>
      <c r="AZ18" s="20"/>
      <c r="BA18" s="8"/>
      <c r="BB18" s="154"/>
      <c r="BC18" s="154"/>
      <c r="BD18" s="20"/>
      <c r="BE18" s="8"/>
      <c r="BF18" s="154"/>
      <c r="BG18" s="154"/>
      <c r="BH18" s="20"/>
      <c r="BI18" s="8"/>
      <c r="BJ18" s="154"/>
      <c r="BK18" s="154"/>
      <c r="BL18" s="20"/>
      <c r="BM18" s="8"/>
      <c r="BN18" s="154"/>
      <c r="BO18" s="154"/>
      <c r="BP18" s="9"/>
      <c r="BQ18" s="234"/>
      <c r="BR18" s="234"/>
      <c r="BS18" s="235"/>
      <c r="BT18" s="181">
        <f>U19+Y19+AG19+AK19+AO19+AS19+AW19+BA19+BE19+BI19+BM19</f>
        <v>0</v>
      </c>
      <c r="BU18" s="182"/>
      <c r="BV18" s="183"/>
      <c r="BW18" s="181">
        <f>MAX(W19,AA19,AI19,AM19,AQ19,AU19,AY19,BC19,BG19,BK19,BO19)</f>
        <v>0</v>
      </c>
      <c r="BX18" s="182"/>
      <c r="BY18" s="183"/>
      <c r="BZ18" s="164"/>
      <c r="CA18" s="165"/>
      <c r="CB18" s="166"/>
      <c r="CD18" s="10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7"/>
      <c r="DZ18" s="27"/>
      <c r="EA18" s="27"/>
      <c r="EB18" s="27"/>
      <c r="EC18" s="27"/>
      <c r="ED18" s="27"/>
      <c r="EE18" s="11"/>
      <c r="EF18" s="11"/>
      <c r="EG18" s="11"/>
    </row>
    <row r="19" spans="1:137" ht="15" customHeight="1" thickBot="1">
      <c r="A19" s="217"/>
      <c r="B19" s="218"/>
      <c r="C19" s="219"/>
      <c r="D19" s="327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9"/>
      <c r="R19" s="143"/>
      <c r="S19" s="144"/>
      <c r="T19" s="144"/>
      <c r="U19" s="155">
        <f>AC11</f>
        <v>0</v>
      </c>
      <c r="V19" s="148"/>
      <c r="W19" s="145"/>
      <c r="X19" s="146"/>
      <c r="Y19" s="155">
        <f>AC15</f>
        <v>0</v>
      </c>
      <c r="Z19" s="148"/>
      <c r="AA19" s="145"/>
      <c r="AB19" s="146"/>
      <c r="AC19" s="229" t="s">
        <v>1</v>
      </c>
      <c r="AD19" s="230"/>
      <c r="AE19" s="195" t="s">
        <v>3</v>
      </c>
      <c r="AF19" s="196"/>
      <c r="AG19" s="193"/>
      <c r="AH19" s="194"/>
      <c r="AI19" s="145"/>
      <c r="AJ19" s="146"/>
      <c r="AK19" s="193"/>
      <c r="AL19" s="194"/>
      <c r="AM19" s="145"/>
      <c r="AN19" s="146"/>
      <c r="AO19" s="160"/>
      <c r="AP19" s="194"/>
      <c r="AQ19" s="145"/>
      <c r="AR19" s="160"/>
      <c r="AS19" s="193"/>
      <c r="AT19" s="194"/>
      <c r="AU19" s="145"/>
      <c r="AV19" s="146"/>
      <c r="AW19" s="160"/>
      <c r="AX19" s="194"/>
      <c r="AY19" s="145"/>
      <c r="AZ19" s="160"/>
      <c r="BA19" s="193"/>
      <c r="BB19" s="194"/>
      <c r="BC19" s="145"/>
      <c r="BD19" s="146"/>
      <c r="BE19" s="160"/>
      <c r="BF19" s="194"/>
      <c r="BG19" s="145"/>
      <c r="BH19" s="160"/>
      <c r="BI19" s="193"/>
      <c r="BJ19" s="194"/>
      <c r="BK19" s="145"/>
      <c r="BL19" s="146"/>
      <c r="BM19" s="160"/>
      <c r="BN19" s="194"/>
      <c r="BO19" s="145"/>
      <c r="BP19" s="160"/>
      <c r="BQ19" s="248"/>
      <c r="BR19" s="249"/>
      <c r="BS19" s="250"/>
      <c r="BT19" s="180"/>
      <c r="BU19" s="147"/>
      <c r="BV19" s="148"/>
      <c r="BW19" s="180"/>
      <c r="BX19" s="147"/>
      <c r="BY19" s="148"/>
      <c r="BZ19" s="167"/>
      <c r="CA19" s="168"/>
      <c r="CB19" s="169"/>
      <c r="CD19" s="10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7"/>
      <c r="DZ19" s="27"/>
      <c r="EA19" s="27"/>
      <c r="EB19" s="27"/>
      <c r="EC19" s="27"/>
      <c r="ED19" s="27"/>
      <c r="EE19" s="11"/>
      <c r="EF19" s="11"/>
      <c r="EG19" s="11"/>
    </row>
    <row r="20" spans="1:137" ht="15" customHeight="1">
      <c r="A20" s="211" t="s">
        <v>11</v>
      </c>
      <c r="B20" s="212"/>
      <c r="C20" s="213"/>
      <c r="D20" s="321" t="s">
        <v>44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3"/>
      <c r="R20" s="139">
        <v>13</v>
      </c>
      <c r="S20" s="140"/>
      <c r="T20" s="140"/>
      <c r="U20" s="135"/>
      <c r="V20" s="136"/>
      <c r="W20" s="137">
        <f>IF(U20="",0,(U20/U23))</f>
        <v>0</v>
      </c>
      <c r="X20" s="138"/>
      <c r="Y20" s="135"/>
      <c r="Z20" s="136"/>
      <c r="AA20" s="137">
        <f>IF(Y20="",0,(Y20/Y23))</f>
        <v>0</v>
      </c>
      <c r="AB20" s="138"/>
      <c r="AC20" s="135"/>
      <c r="AD20" s="136"/>
      <c r="AE20" s="137">
        <f>IF(AC20="",0,(AC20/AC23))</f>
        <v>0</v>
      </c>
      <c r="AF20" s="138"/>
      <c r="AG20" s="220" t="s">
        <v>0</v>
      </c>
      <c r="AH20" s="198"/>
      <c r="AI20" s="199" t="s">
        <v>2</v>
      </c>
      <c r="AJ20" s="201"/>
      <c r="AK20" s="135"/>
      <c r="AL20" s="136"/>
      <c r="AM20" s="137">
        <f>IF(AK20="",0,(AK20/AK23))</f>
        <v>0</v>
      </c>
      <c r="AN20" s="138"/>
      <c r="AO20" s="135"/>
      <c r="AP20" s="136"/>
      <c r="AQ20" s="137">
        <f>IF(AO20="",0,(AO20/AO23))</f>
        <v>0</v>
      </c>
      <c r="AR20" s="138"/>
      <c r="AS20" s="135"/>
      <c r="AT20" s="136"/>
      <c r="AU20" s="137">
        <f>IF(AS20="",0,(AS20/AS23))</f>
        <v>0</v>
      </c>
      <c r="AV20" s="138"/>
      <c r="AW20" s="135"/>
      <c r="AX20" s="136"/>
      <c r="AY20" s="137">
        <f>IF(AW20="",0,(AW20/AW23))</f>
        <v>0</v>
      </c>
      <c r="AZ20" s="138"/>
      <c r="BA20" s="135"/>
      <c r="BB20" s="136"/>
      <c r="BC20" s="137">
        <f>IF(BA20="",0,(BA20/BA23))</f>
        <v>0</v>
      </c>
      <c r="BD20" s="138"/>
      <c r="BE20" s="135"/>
      <c r="BF20" s="136"/>
      <c r="BG20" s="137">
        <f>IF(BE20="",0,(BE20/BE23))</f>
        <v>0</v>
      </c>
      <c r="BH20" s="138"/>
      <c r="BI20" s="135"/>
      <c r="BJ20" s="136"/>
      <c r="BK20" s="137">
        <f>IF(BI20="",0,(BI20/BI23))</f>
        <v>0</v>
      </c>
      <c r="BL20" s="138"/>
      <c r="BM20" s="135"/>
      <c r="BN20" s="136"/>
      <c r="BO20" s="137">
        <f>IF(BM20="",0,(BM20/BM23))</f>
        <v>0</v>
      </c>
      <c r="BP20" s="138"/>
      <c r="BQ20" s="231">
        <f>V21+Z21+AD21+AL21+AP21+AT21+AX21+BB21+BF21+BJ21+BN21</f>
        <v>0</v>
      </c>
      <c r="BR20" s="232"/>
      <c r="BS20" s="233"/>
      <c r="BT20" s="238">
        <f>U20+Y20+AC20+AK20+AO20+AS20+AW20+BA20+BE20+BI20+BM20</f>
        <v>0</v>
      </c>
      <c r="BU20" s="239"/>
      <c r="BV20" s="240"/>
      <c r="BW20" s="137">
        <f>IF(BT20=0,0,BT20/BT22)</f>
        <v>0</v>
      </c>
      <c r="BX20" s="172"/>
      <c r="BY20" s="173"/>
      <c r="BZ20" s="161">
        <f>RANK(DP21,$DP$9:$DS$53,1)</f>
        <v>3</v>
      </c>
      <c r="CA20" s="162"/>
      <c r="CB20" s="163"/>
      <c r="CD20" s="10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7"/>
      <c r="DZ20" s="27"/>
      <c r="EA20" s="27"/>
      <c r="EB20" s="27"/>
      <c r="EC20" s="27"/>
      <c r="ED20" s="27"/>
      <c r="EE20" s="11"/>
      <c r="EF20" s="11"/>
      <c r="EG20" s="11"/>
    </row>
    <row r="21" spans="1:137" ht="15" customHeight="1">
      <c r="A21" s="214"/>
      <c r="B21" s="215"/>
      <c r="C21" s="216"/>
      <c r="D21" s="324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6"/>
      <c r="R21" s="141"/>
      <c r="S21" s="142"/>
      <c r="T21" s="142"/>
      <c r="U21" s="4"/>
      <c r="V21" s="153">
        <f>IF($U20="",0,IF($R20+AG$8=$R$8+$U20,1,IF($R$8+$U20&gt;$R20+$AG$8,2,0)))</f>
        <v>0</v>
      </c>
      <c r="W21" s="153"/>
      <c r="X21" s="14"/>
      <c r="Y21" s="4"/>
      <c r="Z21" s="153">
        <f>IF(Y20="",0,IF($R$12+$Y20=$R20+AG12,1,IF($R12+$Y20&gt;$R$20+AG12,2,0)))</f>
        <v>0</v>
      </c>
      <c r="AA21" s="153"/>
      <c r="AB21" s="14"/>
      <c r="AC21" s="4"/>
      <c r="AD21" s="153">
        <f>IF(AC20="",0,IF(R20+AG16=R16+AC20,1,IF(R16+AC20&gt;R20+AG16,2,0)))</f>
        <v>0</v>
      </c>
      <c r="AE21" s="153"/>
      <c r="AF21" s="7"/>
      <c r="AG21" s="19"/>
      <c r="AH21" s="221" t="s">
        <v>4</v>
      </c>
      <c r="AI21" s="222"/>
      <c r="AJ21" s="19"/>
      <c r="AK21" s="4"/>
      <c r="AL21" s="153">
        <f>IF(AK20="",0,IF(R20+AG24=R24+AK20,1,IF(R24+AK20&gt;R20+AG24,2,0)))</f>
        <v>0</v>
      </c>
      <c r="AM21" s="153"/>
      <c r="AN21" s="14"/>
      <c r="AO21" s="4"/>
      <c r="AP21" s="153">
        <f>IF(AO20="",0,IF(R20+AG28=R28+AO20,1,IF(R28+AO20&gt;R20+AG28,2,0)))</f>
        <v>0</v>
      </c>
      <c r="AQ21" s="153"/>
      <c r="AR21" s="14"/>
      <c r="AS21" s="4"/>
      <c r="AT21" s="153">
        <f>IF(AS20="",0,IF(R20+AG32=R32+AS20,1,IF(R32+AS20&gt;R20+AG32,2,0)))</f>
        <v>0</v>
      </c>
      <c r="AU21" s="153"/>
      <c r="AV21" s="14"/>
      <c r="AW21" s="4"/>
      <c r="AX21" s="153">
        <f>IF(AW20="",0,IF(R20+AG36=R36+AW20,1,IF(R36+AW20&gt;R20+AG36,2,0)))</f>
        <v>0</v>
      </c>
      <c r="AY21" s="153"/>
      <c r="AZ21" s="14"/>
      <c r="BA21" s="4"/>
      <c r="BB21" s="153">
        <f>IF(BA20="",0,IF(R20+AG40=R40+BA20,1,IF(R40+BA20&gt;R20+AG40,2,0)))</f>
        <v>0</v>
      </c>
      <c r="BC21" s="153"/>
      <c r="BD21" s="14"/>
      <c r="BE21" s="4"/>
      <c r="BF21" s="153">
        <f>IF(BE20="",0,IF(R20+AG44=R44+BE20,1,IF(R44+BE20&gt;R20+AG44,2,0)))</f>
        <v>0</v>
      </c>
      <c r="BG21" s="153"/>
      <c r="BH21" s="14"/>
      <c r="BI21" s="4"/>
      <c r="BJ21" s="149">
        <f>IF(BI20="",0,IF(R20+AG48=R48+BI20,1,IF(R48+BI20&gt;R20+AG48,2,0)))</f>
        <v>0</v>
      </c>
      <c r="BK21" s="150"/>
      <c r="BL21" s="14"/>
      <c r="BM21" s="4"/>
      <c r="BN21" s="149">
        <f>IF(BM20="",0,IF(R20+AG52=R52+BM20,1,IF(R52+BM20&gt;R20+AG52,2,0)))</f>
        <v>0</v>
      </c>
      <c r="BO21" s="150"/>
      <c r="BP21" s="7"/>
      <c r="BQ21" s="234"/>
      <c r="BR21" s="234"/>
      <c r="BS21" s="235"/>
      <c r="BT21" s="241"/>
      <c r="BU21" s="242"/>
      <c r="BV21" s="243"/>
      <c r="BW21" s="174"/>
      <c r="BX21" s="175"/>
      <c r="BY21" s="176"/>
      <c r="BZ21" s="164"/>
      <c r="CA21" s="165"/>
      <c r="CB21" s="166"/>
      <c r="CD21" s="10"/>
      <c r="CE21" s="22"/>
      <c r="CF21" s="309">
        <f>BQ20</f>
        <v>0</v>
      </c>
      <c r="CG21" s="309"/>
      <c r="CH21" s="22"/>
      <c r="CI21" s="22"/>
      <c r="CJ21" s="310">
        <f>BW20</f>
        <v>0</v>
      </c>
      <c r="CK21" s="310"/>
      <c r="CL21" s="310"/>
      <c r="CM21" s="22"/>
      <c r="CN21" s="22"/>
      <c r="CO21" s="24"/>
      <c r="CP21" s="22"/>
      <c r="CQ21" s="309">
        <f>BT20</f>
        <v>0</v>
      </c>
      <c r="CR21" s="309"/>
      <c r="CS21" s="309"/>
      <c r="CT21" s="22"/>
      <c r="CU21" s="22"/>
      <c r="CV21" s="309">
        <f>RANK(CF21,$CF$9:$CG$55)*1000000</f>
        <v>2000000</v>
      </c>
      <c r="CW21" s="309"/>
      <c r="CX21" s="309"/>
      <c r="CY21" s="309"/>
      <c r="CZ21" s="22"/>
      <c r="DA21" s="22"/>
      <c r="DB21" s="309">
        <f>RANK(CJ21,$CJ$9:$CL$55)*10000</f>
        <v>30000</v>
      </c>
      <c r="DC21" s="309"/>
      <c r="DD21" s="309"/>
      <c r="DE21" s="309"/>
      <c r="DF21" s="22"/>
      <c r="DG21" s="22"/>
      <c r="DH21" s="22"/>
      <c r="DI21" s="22"/>
      <c r="DJ21" s="309">
        <f>RANK(CQ21,$CQ$9:$CS$53)</f>
        <v>3</v>
      </c>
      <c r="DK21" s="309"/>
      <c r="DL21" s="309"/>
      <c r="DM21" s="309"/>
      <c r="DN21" s="22"/>
      <c r="DO21" s="23"/>
      <c r="DP21" s="315">
        <f>SUM(CV21:DM21)</f>
        <v>2030003</v>
      </c>
      <c r="DQ21" s="315"/>
      <c r="DR21" s="315"/>
      <c r="DS21" s="315"/>
      <c r="DT21" s="23"/>
      <c r="DU21" s="23"/>
      <c r="DV21" s="23"/>
      <c r="DW21" s="23"/>
      <c r="DX21" s="23"/>
      <c r="DY21" s="27"/>
      <c r="DZ21" s="27"/>
      <c r="EA21" s="27"/>
      <c r="EB21" s="27"/>
      <c r="EC21" s="27"/>
      <c r="ED21" s="27"/>
      <c r="EE21" s="11"/>
      <c r="EF21" s="11"/>
      <c r="EG21" s="11"/>
    </row>
    <row r="22" spans="1:137" ht="15" customHeight="1">
      <c r="A22" s="214"/>
      <c r="B22" s="215"/>
      <c r="C22" s="216"/>
      <c r="D22" s="324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6"/>
      <c r="R22" s="141"/>
      <c r="S22" s="142"/>
      <c r="T22" s="142"/>
      <c r="U22" s="8"/>
      <c r="V22" s="154"/>
      <c r="W22" s="154"/>
      <c r="X22" s="20"/>
      <c r="Y22" s="8"/>
      <c r="Z22" s="154"/>
      <c r="AA22" s="154"/>
      <c r="AB22" s="20"/>
      <c r="AC22" s="8"/>
      <c r="AD22" s="154"/>
      <c r="AE22" s="154"/>
      <c r="AF22" s="9"/>
      <c r="AG22" s="17"/>
      <c r="AH22" s="223"/>
      <c r="AI22" s="224"/>
      <c r="AJ22" s="16"/>
      <c r="AK22" s="8"/>
      <c r="AL22" s="154"/>
      <c r="AM22" s="154"/>
      <c r="AN22" s="20"/>
      <c r="AO22" s="8"/>
      <c r="AP22" s="154"/>
      <c r="AQ22" s="154"/>
      <c r="AR22" s="20"/>
      <c r="AS22" s="8"/>
      <c r="AT22" s="154"/>
      <c r="AU22" s="154"/>
      <c r="AV22" s="20"/>
      <c r="AW22" s="8"/>
      <c r="AX22" s="154"/>
      <c r="AY22" s="154"/>
      <c r="AZ22" s="20"/>
      <c r="BA22" s="8"/>
      <c r="BB22" s="154"/>
      <c r="BC22" s="154"/>
      <c r="BD22" s="20"/>
      <c r="BE22" s="8"/>
      <c r="BF22" s="154"/>
      <c r="BG22" s="154"/>
      <c r="BH22" s="20"/>
      <c r="BI22" s="8"/>
      <c r="BJ22" s="151"/>
      <c r="BK22" s="152"/>
      <c r="BL22" s="20"/>
      <c r="BM22" s="8"/>
      <c r="BN22" s="151"/>
      <c r="BO22" s="152"/>
      <c r="BP22" s="9"/>
      <c r="BQ22" s="234"/>
      <c r="BR22" s="234"/>
      <c r="BS22" s="235"/>
      <c r="BT22" s="177">
        <f>U23+Y23+AC23+AK23+AO23+AS23+AW23+BA23+BE23+BI23+BM23</f>
        <v>0</v>
      </c>
      <c r="BU22" s="178"/>
      <c r="BV22" s="179"/>
      <c r="BW22" s="177">
        <f>MAX(W23,AA23,AE23,AM23,AQ23,AU23,AY23,BC23,BG23,BK23,BO23)</f>
        <v>0</v>
      </c>
      <c r="BX22" s="178"/>
      <c r="BY22" s="179"/>
      <c r="BZ22" s="164"/>
      <c r="CA22" s="165"/>
      <c r="CB22" s="166"/>
      <c r="CD22" s="10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7"/>
      <c r="DZ22" s="27"/>
      <c r="EA22" s="27"/>
      <c r="EB22" s="27"/>
      <c r="EC22" s="27"/>
      <c r="ED22" s="27"/>
      <c r="EE22" s="11"/>
      <c r="EF22" s="11"/>
      <c r="EG22" s="11"/>
    </row>
    <row r="23" spans="1:137" ht="15" customHeight="1" thickBot="1">
      <c r="A23" s="214"/>
      <c r="B23" s="215"/>
      <c r="C23" s="216"/>
      <c r="D23" s="327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9"/>
      <c r="R23" s="143"/>
      <c r="S23" s="144"/>
      <c r="T23" s="144"/>
      <c r="U23" s="155">
        <f>AG11</f>
        <v>0</v>
      </c>
      <c r="V23" s="148"/>
      <c r="W23" s="156"/>
      <c r="X23" s="157"/>
      <c r="Y23" s="244">
        <f>AG15</f>
        <v>0</v>
      </c>
      <c r="Z23" s="183"/>
      <c r="AA23" s="156"/>
      <c r="AB23" s="157"/>
      <c r="AC23" s="155">
        <f>AG19</f>
        <v>0</v>
      </c>
      <c r="AD23" s="148"/>
      <c r="AE23" s="145"/>
      <c r="AF23" s="146"/>
      <c r="AG23" s="229" t="s">
        <v>1</v>
      </c>
      <c r="AH23" s="230"/>
      <c r="AI23" s="195" t="s">
        <v>3</v>
      </c>
      <c r="AJ23" s="196"/>
      <c r="AK23" s="158"/>
      <c r="AL23" s="159"/>
      <c r="AM23" s="156"/>
      <c r="AN23" s="157"/>
      <c r="AO23" s="200"/>
      <c r="AP23" s="159"/>
      <c r="AQ23" s="156"/>
      <c r="AR23" s="200"/>
      <c r="AS23" s="193"/>
      <c r="AT23" s="194"/>
      <c r="AU23" s="145"/>
      <c r="AV23" s="146"/>
      <c r="AW23" s="160"/>
      <c r="AX23" s="194"/>
      <c r="AY23" s="145"/>
      <c r="AZ23" s="160"/>
      <c r="BA23" s="193"/>
      <c r="BB23" s="194"/>
      <c r="BC23" s="145"/>
      <c r="BD23" s="146"/>
      <c r="BE23" s="160"/>
      <c r="BF23" s="194"/>
      <c r="BG23" s="145"/>
      <c r="BH23" s="160"/>
      <c r="BI23" s="158"/>
      <c r="BJ23" s="159"/>
      <c r="BK23" s="156"/>
      <c r="BL23" s="157"/>
      <c r="BM23" s="200"/>
      <c r="BN23" s="159"/>
      <c r="BO23" s="156"/>
      <c r="BP23" s="200"/>
      <c r="BQ23" s="236"/>
      <c r="BR23" s="150"/>
      <c r="BS23" s="237"/>
      <c r="BT23" s="181"/>
      <c r="BU23" s="182"/>
      <c r="BV23" s="183"/>
      <c r="BW23" s="181"/>
      <c r="BX23" s="182"/>
      <c r="BY23" s="183"/>
      <c r="BZ23" s="167"/>
      <c r="CA23" s="168"/>
      <c r="CB23" s="169"/>
      <c r="CD23" s="10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7"/>
      <c r="DZ23" s="27"/>
      <c r="EA23" s="27"/>
      <c r="EB23" s="27"/>
      <c r="EC23" s="27"/>
      <c r="ED23" s="27"/>
      <c r="EE23" s="11"/>
      <c r="EF23" s="11"/>
      <c r="EG23" s="11"/>
    </row>
    <row r="24" spans="1:137" ht="15" customHeight="1">
      <c r="A24" s="211" t="s">
        <v>12</v>
      </c>
      <c r="B24" s="212"/>
      <c r="C24" s="213"/>
      <c r="D24" s="321" t="s">
        <v>45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139">
        <v>20</v>
      </c>
      <c r="S24" s="140"/>
      <c r="T24" s="140"/>
      <c r="U24" s="135"/>
      <c r="V24" s="136"/>
      <c r="W24" s="137">
        <f>IF(U24="",0,(U24/U27))</f>
        <v>0</v>
      </c>
      <c r="X24" s="138"/>
      <c r="Y24" s="135"/>
      <c r="Z24" s="136"/>
      <c r="AA24" s="137">
        <f>IF(Y24="",0,(Y24/Y27))</f>
        <v>0</v>
      </c>
      <c r="AB24" s="138"/>
      <c r="AC24" s="135"/>
      <c r="AD24" s="136"/>
      <c r="AE24" s="257">
        <f>IF(AC24="",0,(AC24/AC27))</f>
        <v>0</v>
      </c>
      <c r="AF24" s="258"/>
      <c r="AG24" s="158"/>
      <c r="AH24" s="159"/>
      <c r="AI24" s="257">
        <f>IF(AG24="",0,(AG24/AG27))</f>
        <v>0</v>
      </c>
      <c r="AJ24" s="258"/>
      <c r="AK24" s="220" t="s">
        <v>0</v>
      </c>
      <c r="AL24" s="198"/>
      <c r="AM24" s="199" t="s">
        <v>2</v>
      </c>
      <c r="AN24" s="201"/>
      <c r="AO24" s="135"/>
      <c r="AP24" s="136"/>
      <c r="AQ24" s="137">
        <f>IF(AO24="",0,(AO24/AO27))</f>
        <v>0</v>
      </c>
      <c r="AR24" s="138"/>
      <c r="AS24" s="135"/>
      <c r="AT24" s="136"/>
      <c r="AU24" s="137">
        <f>IF(AS24="",0,(AS24/AS27))</f>
        <v>0</v>
      </c>
      <c r="AV24" s="138"/>
      <c r="AW24" s="135"/>
      <c r="AX24" s="136"/>
      <c r="AY24" s="137">
        <f>IF(AW24="",0,(AW24/AW27))</f>
        <v>0</v>
      </c>
      <c r="AZ24" s="138"/>
      <c r="BA24" s="135"/>
      <c r="BB24" s="136"/>
      <c r="BC24" s="137">
        <f>IF(BA24="",0,(BA24/BA27))</f>
        <v>0</v>
      </c>
      <c r="BD24" s="138"/>
      <c r="BE24" s="135"/>
      <c r="BF24" s="136"/>
      <c r="BG24" s="137">
        <f>IF(BE24="",0,(BE24/BE27))</f>
        <v>0</v>
      </c>
      <c r="BH24" s="138"/>
      <c r="BI24" s="135"/>
      <c r="BJ24" s="136"/>
      <c r="BK24" s="137">
        <f>IF(BI24="",0,(BI24/BI27))</f>
        <v>0</v>
      </c>
      <c r="BL24" s="138"/>
      <c r="BM24" s="135"/>
      <c r="BN24" s="136"/>
      <c r="BO24" s="137">
        <f>IF(BM24="",0,(BM24/BM27))</f>
        <v>0</v>
      </c>
      <c r="BP24" s="138"/>
      <c r="BQ24" s="231">
        <f>V25+Z25+AD25+AH25+AP25+AT25+AX25+BB25+BF25+BJ25+BN25</f>
        <v>0</v>
      </c>
      <c r="BR24" s="232"/>
      <c r="BS24" s="233"/>
      <c r="BT24" s="238">
        <f>U24+Y24+AC24+AG24+AO24+AS24+AW24+BA24+BE24+BI24+BM24</f>
        <v>0</v>
      </c>
      <c r="BU24" s="239"/>
      <c r="BV24" s="240"/>
      <c r="BW24" s="137">
        <f>IF(BT24=0,0,BT24/BT26)</f>
        <v>0</v>
      </c>
      <c r="BX24" s="172"/>
      <c r="BY24" s="173"/>
      <c r="BZ24" s="161">
        <f>RANK(DP25,$DP$9:$DS$53,1)</f>
        <v>3</v>
      </c>
      <c r="CA24" s="162"/>
      <c r="CB24" s="163"/>
      <c r="CD24" s="10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7"/>
      <c r="DZ24" s="27"/>
      <c r="EA24" s="27"/>
      <c r="EB24" s="27"/>
      <c r="EC24" s="27"/>
      <c r="ED24" s="27"/>
      <c r="EE24" s="11"/>
      <c r="EF24" s="11"/>
      <c r="EG24" s="11"/>
    </row>
    <row r="25" spans="1:137" ht="15" customHeight="1">
      <c r="A25" s="214"/>
      <c r="B25" s="215"/>
      <c r="C25" s="216"/>
      <c r="D25" s="324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6"/>
      <c r="R25" s="141"/>
      <c r="S25" s="142"/>
      <c r="T25" s="142"/>
      <c r="U25" s="4"/>
      <c r="V25" s="153">
        <f>IF($U24="",0,IF($R24+AK$8=$R$8+$U24,1,IF($R$8+$U24&gt;$R24+AK$8,2,0)))</f>
        <v>0</v>
      </c>
      <c r="W25" s="153"/>
      <c r="X25" s="14"/>
      <c r="Y25" s="4"/>
      <c r="Z25" s="153">
        <f>IF(Y24="",0,IF($R$12+$Y24=$R24+AK12,1,IF($R$12+$Y24&gt;R24+AK12,2,0)))</f>
        <v>0</v>
      </c>
      <c r="AA25" s="153"/>
      <c r="AB25" s="14"/>
      <c r="AC25" s="4"/>
      <c r="AD25" s="153">
        <f>IF(AC24="",0,IF(R24+AK16=R16+AC24,1,IF(R16+AC24&gt;R24+AK16,2,0)))</f>
        <v>0</v>
      </c>
      <c r="AE25" s="153"/>
      <c r="AF25" s="14"/>
      <c r="AG25" s="4"/>
      <c r="AH25" s="149">
        <f>IF(AG24="",0,IF(R24+AK20=R20+AG24,1,IF(R20+AG24&gt;R24+AK20,2,0)))</f>
        <v>0</v>
      </c>
      <c r="AI25" s="150"/>
      <c r="AJ25" s="7"/>
      <c r="AK25" s="19"/>
      <c r="AL25" s="221" t="s">
        <v>4</v>
      </c>
      <c r="AM25" s="222"/>
      <c r="AN25" s="19"/>
      <c r="AO25" s="4"/>
      <c r="AP25" s="153">
        <f>IF(AO24="",0,IF(R24+AK28=R28+AO24,1,IF(R28+AO24&gt;R24+AK28,2,0)))</f>
        <v>0</v>
      </c>
      <c r="AQ25" s="153"/>
      <c r="AR25" s="14"/>
      <c r="AS25" s="4"/>
      <c r="AT25" s="153">
        <f>IF(AS24="",0,IF(R24+AK32=R32+AS24,1,IF(R32+AS24&gt;R24+AK32,2,0)))</f>
        <v>0</v>
      </c>
      <c r="AU25" s="153"/>
      <c r="AV25" s="14"/>
      <c r="AW25" s="4"/>
      <c r="AX25" s="153">
        <f>IF(AW24="",0,IF(R24+AK36=R36+AW24,1,IF(R36+AW24&gt;R24+AK36,2,0)))</f>
        <v>0</v>
      </c>
      <c r="AY25" s="153"/>
      <c r="AZ25" s="14"/>
      <c r="BA25" s="4"/>
      <c r="BB25" s="153">
        <f>IF(BA24="",0,IF(R24+AK40=R40+BA24,1,IF(R40+BA24&gt;R24+AK40,2,0)))</f>
        <v>0</v>
      </c>
      <c r="BC25" s="153"/>
      <c r="BD25" s="14"/>
      <c r="BE25" s="4"/>
      <c r="BF25" s="153">
        <f>IF(BE24="",0,IF(R24+AK44=R44+BE24,1,IF(R44+BE24&gt;R24+AK44,2,0)))</f>
        <v>0</v>
      </c>
      <c r="BG25" s="153"/>
      <c r="BH25" s="14"/>
      <c r="BI25" s="4"/>
      <c r="BJ25" s="153">
        <f>IF(BI24="",0,IF(R24+AK48=R48+BI24,1,IF(R44+BI24&gt;R24+AK48,2,0)))</f>
        <v>0</v>
      </c>
      <c r="BK25" s="153"/>
      <c r="BL25" s="14"/>
      <c r="BM25" s="4"/>
      <c r="BN25" s="153">
        <f>IF(BM24="",0,IF(R24+AK52=R52+BM24,1,IF(R52+BM24&gt;R24+AK52,2,0)))</f>
        <v>0</v>
      </c>
      <c r="BO25" s="153"/>
      <c r="BP25" s="7"/>
      <c r="BQ25" s="234"/>
      <c r="BR25" s="234"/>
      <c r="BS25" s="235"/>
      <c r="BT25" s="241"/>
      <c r="BU25" s="242"/>
      <c r="BV25" s="243"/>
      <c r="BW25" s="174"/>
      <c r="BX25" s="175"/>
      <c r="BY25" s="176"/>
      <c r="BZ25" s="164"/>
      <c r="CA25" s="165"/>
      <c r="CB25" s="166"/>
      <c r="CD25" s="10"/>
      <c r="CE25" s="22"/>
      <c r="CF25" s="309">
        <f>BQ24</f>
        <v>0</v>
      </c>
      <c r="CG25" s="309"/>
      <c r="CH25" s="22"/>
      <c r="CI25" s="22"/>
      <c r="CJ25" s="310">
        <f>BW24</f>
        <v>0</v>
      </c>
      <c r="CK25" s="310"/>
      <c r="CL25" s="310"/>
      <c r="CM25" s="22"/>
      <c r="CN25" s="22"/>
      <c r="CO25" s="24"/>
      <c r="CP25" s="22"/>
      <c r="CQ25" s="309">
        <f>BT24</f>
        <v>0</v>
      </c>
      <c r="CR25" s="309"/>
      <c r="CS25" s="309"/>
      <c r="CT25" s="22"/>
      <c r="CU25" s="22"/>
      <c r="CV25" s="309">
        <f>RANK(CF25,$CF$9:$CG$55)*1000000</f>
        <v>2000000</v>
      </c>
      <c r="CW25" s="309"/>
      <c r="CX25" s="309"/>
      <c r="CY25" s="309"/>
      <c r="CZ25" s="22"/>
      <c r="DA25" s="22"/>
      <c r="DB25" s="309">
        <f>RANK(CJ25,$CJ$9:$CL$55)*10000</f>
        <v>30000</v>
      </c>
      <c r="DC25" s="309"/>
      <c r="DD25" s="309"/>
      <c r="DE25" s="309"/>
      <c r="DF25" s="22"/>
      <c r="DG25" s="22"/>
      <c r="DH25" s="22"/>
      <c r="DI25" s="22"/>
      <c r="DJ25" s="309">
        <f>RANK(CQ25,$CQ$9:$CS$53)</f>
        <v>3</v>
      </c>
      <c r="DK25" s="309"/>
      <c r="DL25" s="309"/>
      <c r="DM25" s="309"/>
      <c r="DN25" s="22"/>
      <c r="DO25" s="23"/>
      <c r="DP25" s="315">
        <f>SUM(CV25:DM25)</f>
        <v>2030003</v>
      </c>
      <c r="DQ25" s="315"/>
      <c r="DR25" s="315"/>
      <c r="DS25" s="315"/>
      <c r="DT25" s="23"/>
      <c r="DU25" s="23"/>
      <c r="DV25" s="23"/>
      <c r="DW25" s="23"/>
      <c r="DX25" s="23"/>
      <c r="DY25" s="27"/>
      <c r="DZ25" s="27"/>
      <c r="EA25" s="27"/>
      <c r="EB25" s="27"/>
      <c r="EC25" s="27"/>
      <c r="ED25" s="27"/>
      <c r="EE25" s="11"/>
      <c r="EF25" s="11"/>
      <c r="EG25" s="11"/>
    </row>
    <row r="26" spans="1:137" ht="15" customHeight="1">
      <c r="A26" s="214"/>
      <c r="B26" s="215"/>
      <c r="C26" s="216"/>
      <c r="D26" s="324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6"/>
      <c r="R26" s="141"/>
      <c r="S26" s="142"/>
      <c r="T26" s="142"/>
      <c r="U26" s="8"/>
      <c r="V26" s="154"/>
      <c r="W26" s="154"/>
      <c r="X26" s="20"/>
      <c r="Y26" s="8"/>
      <c r="Z26" s="154"/>
      <c r="AA26" s="154"/>
      <c r="AB26" s="20"/>
      <c r="AC26" s="8"/>
      <c r="AD26" s="154"/>
      <c r="AE26" s="154"/>
      <c r="AF26" s="20"/>
      <c r="AG26" s="13"/>
      <c r="AH26" s="151"/>
      <c r="AI26" s="152"/>
      <c r="AJ26" s="9"/>
      <c r="AK26" s="17"/>
      <c r="AL26" s="223"/>
      <c r="AM26" s="224"/>
      <c r="AN26" s="16"/>
      <c r="AO26" s="8"/>
      <c r="AP26" s="154"/>
      <c r="AQ26" s="154"/>
      <c r="AR26" s="20"/>
      <c r="AS26" s="8"/>
      <c r="AT26" s="154"/>
      <c r="AU26" s="154"/>
      <c r="AV26" s="20"/>
      <c r="AW26" s="8"/>
      <c r="AX26" s="154"/>
      <c r="AY26" s="154"/>
      <c r="AZ26" s="20"/>
      <c r="BA26" s="8"/>
      <c r="BB26" s="154"/>
      <c r="BC26" s="154"/>
      <c r="BD26" s="20"/>
      <c r="BE26" s="8"/>
      <c r="BF26" s="154"/>
      <c r="BG26" s="154"/>
      <c r="BH26" s="20"/>
      <c r="BI26" s="8"/>
      <c r="BJ26" s="154"/>
      <c r="BK26" s="154"/>
      <c r="BL26" s="20"/>
      <c r="BM26" s="8"/>
      <c r="BN26" s="154"/>
      <c r="BO26" s="154"/>
      <c r="BP26" s="9"/>
      <c r="BQ26" s="234"/>
      <c r="BR26" s="234"/>
      <c r="BS26" s="235"/>
      <c r="BT26" s="177">
        <f>U27+Y27+AC27+AG27+AO27+AS27+AW27+BA27+BE27+BI27+BM27</f>
        <v>0</v>
      </c>
      <c r="BU26" s="178"/>
      <c r="BV26" s="179"/>
      <c r="BW26" s="177">
        <f>MAX(W27,AA27,AE27,AI27,AQ27,AU27,AY27,BC27,BG27,BK27,BO27)</f>
        <v>0</v>
      </c>
      <c r="BX26" s="178"/>
      <c r="BY26" s="179"/>
      <c r="BZ26" s="164"/>
      <c r="CA26" s="165"/>
      <c r="CB26" s="166"/>
      <c r="CD26" s="10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7"/>
      <c r="DZ26" s="27"/>
      <c r="EA26" s="27"/>
      <c r="EB26" s="27"/>
      <c r="EC26" s="27"/>
      <c r="ED26" s="27"/>
      <c r="EE26" s="11"/>
      <c r="EF26" s="11"/>
      <c r="EG26" s="11"/>
    </row>
    <row r="27" spans="1:137" ht="15" customHeight="1" thickBot="1">
      <c r="A27" s="214"/>
      <c r="B27" s="215"/>
      <c r="C27" s="216"/>
      <c r="D27" s="327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9"/>
      <c r="R27" s="143"/>
      <c r="S27" s="144"/>
      <c r="T27" s="144"/>
      <c r="U27" s="155">
        <f>AK11</f>
        <v>0</v>
      </c>
      <c r="V27" s="148"/>
      <c r="W27" s="156"/>
      <c r="X27" s="157"/>
      <c r="Y27" s="244">
        <f>AK15</f>
        <v>0</v>
      </c>
      <c r="Z27" s="183"/>
      <c r="AA27" s="156"/>
      <c r="AB27" s="157"/>
      <c r="AC27" s="155">
        <f>AK19</f>
        <v>0</v>
      </c>
      <c r="AD27" s="148"/>
      <c r="AE27" s="145"/>
      <c r="AF27" s="146"/>
      <c r="AG27" s="155">
        <f>AK23</f>
        <v>0</v>
      </c>
      <c r="AH27" s="148"/>
      <c r="AI27" s="145"/>
      <c r="AJ27" s="146"/>
      <c r="AK27" s="229" t="s">
        <v>1</v>
      </c>
      <c r="AL27" s="230"/>
      <c r="AM27" s="195" t="s">
        <v>3</v>
      </c>
      <c r="AN27" s="196"/>
      <c r="AO27" s="200"/>
      <c r="AP27" s="159"/>
      <c r="AQ27" s="156"/>
      <c r="AR27" s="200"/>
      <c r="AS27" s="158"/>
      <c r="AT27" s="159"/>
      <c r="AU27" s="156"/>
      <c r="AV27" s="157"/>
      <c r="AW27" s="200"/>
      <c r="AX27" s="159"/>
      <c r="AY27" s="156"/>
      <c r="AZ27" s="200"/>
      <c r="BA27" s="158"/>
      <c r="BB27" s="159"/>
      <c r="BC27" s="156"/>
      <c r="BD27" s="157"/>
      <c r="BE27" s="200"/>
      <c r="BF27" s="159"/>
      <c r="BG27" s="156"/>
      <c r="BH27" s="200"/>
      <c r="BI27" s="193"/>
      <c r="BJ27" s="194"/>
      <c r="BK27" s="145"/>
      <c r="BL27" s="146"/>
      <c r="BM27" s="160"/>
      <c r="BN27" s="194"/>
      <c r="BO27" s="145"/>
      <c r="BP27" s="160"/>
      <c r="BQ27" s="236"/>
      <c r="BR27" s="150"/>
      <c r="BS27" s="237"/>
      <c r="BT27" s="181"/>
      <c r="BU27" s="182"/>
      <c r="BV27" s="183"/>
      <c r="BW27" s="181"/>
      <c r="BX27" s="182"/>
      <c r="BY27" s="183"/>
      <c r="BZ27" s="167"/>
      <c r="CA27" s="168"/>
      <c r="CB27" s="169"/>
      <c r="CD27" s="10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7"/>
      <c r="DZ27" s="27"/>
      <c r="EA27" s="27"/>
      <c r="EB27" s="27"/>
      <c r="EC27" s="27"/>
      <c r="ED27" s="27"/>
      <c r="EE27" s="11"/>
      <c r="EF27" s="11"/>
      <c r="EG27" s="11"/>
    </row>
    <row r="28" spans="1:137" ht="15" customHeight="1">
      <c r="A28" s="211" t="s">
        <v>13</v>
      </c>
      <c r="B28" s="212"/>
      <c r="C28" s="213"/>
      <c r="D28" s="321" t="s">
        <v>38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3"/>
      <c r="R28" s="139">
        <v>10</v>
      </c>
      <c r="S28" s="140"/>
      <c r="T28" s="140"/>
      <c r="U28" s="135"/>
      <c r="V28" s="136"/>
      <c r="W28" s="137">
        <f>IF(U28="",0,(U28/U31))</f>
        <v>0</v>
      </c>
      <c r="X28" s="138"/>
      <c r="Y28" s="135"/>
      <c r="Z28" s="136"/>
      <c r="AA28" s="137">
        <f>IF(Y28="",0,(Y28/Y31))</f>
        <v>0</v>
      </c>
      <c r="AB28" s="138"/>
      <c r="AC28" s="135"/>
      <c r="AD28" s="136"/>
      <c r="AE28" s="137">
        <f>IF(AC28="",0,(AC28/AC31))</f>
        <v>0</v>
      </c>
      <c r="AF28" s="138"/>
      <c r="AG28" s="158"/>
      <c r="AH28" s="159"/>
      <c r="AI28" s="137">
        <f>IF(AG28="",0,(AG28/AG31))</f>
        <v>0</v>
      </c>
      <c r="AJ28" s="138"/>
      <c r="AK28" s="135"/>
      <c r="AL28" s="136"/>
      <c r="AM28" s="137">
        <f>IF(AK28="",0,(AK28/AK31))</f>
        <v>0</v>
      </c>
      <c r="AN28" s="138"/>
      <c r="AO28" s="197" t="s">
        <v>0</v>
      </c>
      <c r="AP28" s="198"/>
      <c r="AQ28" s="199" t="s">
        <v>2</v>
      </c>
      <c r="AR28" s="197"/>
      <c r="AS28" s="135"/>
      <c r="AT28" s="136"/>
      <c r="AU28" s="137">
        <f>IF(AS28="",0,(AS28/AS31))</f>
        <v>0</v>
      </c>
      <c r="AV28" s="138"/>
      <c r="AW28" s="135"/>
      <c r="AX28" s="136"/>
      <c r="AY28" s="137">
        <f>IF(AW28="",0,(AW28/AW31))</f>
        <v>0</v>
      </c>
      <c r="AZ28" s="138"/>
      <c r="BA28" s="135"/>
      <c r="BB28" s="136"/>
      <c r="BC28" s="137">
        <f>IF(BA28="",0,(BA28/BA31))</f>
        <v>0</v>
      </c>
      <c r="BD28" s="138"/>
      <c r="BE28" s="135"/>
      <c r="BF28" s="136"/>
      <c r="BG28" s="137">
        <f>IF(BE28="",0,(BE28/BE31))</f>
        <v>0</v>
      </c>
      <c r="BH28" s="138"/>
      <c r="BI28" s="135"/>
      <c r="BJ28" s="136"/>
      <c r="BK28" s="137">
        <f>IF(BI28="",0,(BI28/BI31))</f>
        <v>0</v>
      </c>
      <c r="BL28" s="138"/>
      <c r="BM28" s="135"/>
      <c r="BN28" s="136"/>
      <c r="BO28" s="137">
        <f>IF(BM28="",0,(BM28/BM31))</f>
        <v>0</v>
      </c>
      <c r="BP28" s="138"/>
      <c r="BQ28" s="231">
        <f>V29+Z29+AD29+AH29+AL29+AT29+AX29+BB29+BF29+BJ29+BN29</f>
        <v>0</v>
      </c>
      <c r="BR28" s="232"/>
      <c r="BS28" s="233"/>
      <c r="BT28" s="238">
        <f>U28+Y28+AC28+AG28+AK28+AS28+AW28+BA28+BE28+BI28+BM28</f>
        <v>0</v>
      </c>
      <c r="BU28" s="239"/>
      <c r="BV28" s="240"/>
      <c r="BW28" s="137">
        <f>IF(BT28=0,0,BT28/BT30)</f>
        <v>0</v>
      </c>
      <c r="BX28" s="172"/>
      <c r="BY28" s="173"/>
      <c r="BZ28" s="161">
        <f>RANK(DP29,$DP$9:$DS$53,1)</f>
        <v>3</v>
      </c>
      <c r="CA28" s="162"/>
      <c r="CB28" s="163"/>
      <c r="CD28" s="10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7"/>
      <c r="DZ28" s="27"/>
      <c r="EA28" s="27"/>
      <c r="EB28" s="27"/>
      <c r="EC28" s="27"/>
      <c r="ED28" s="27"/>
      <c r="EE28" s="11"/>
      <c r="EF28" s="11"/>
      <c r="EG28" s="11"/>
    </row>
    <row r="29" spans="1:137" ht="15" customHeight="1">
      <c r="A29" s="214"/>
      <c r="B29" s="215"/>
      <c r="C29" s="216"/>
      <c r="D29" s="324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26"/>
      <c r="R29" s="141"/>
      <c r="S29" s="142"/>
      <c r="T29" s="142"/>
      <c r="U29" s="4"/>
      <c r="V29" s="153">
        <f>IF($U28="",0,IF($R28+AO$8=$R$8+$U28,1,IF($R$8+$U28&gt;$R28+AO$8,2,0)))</f>
        <v>0</v>
      </c>
      <c r="W29" s="153"/>
      <c r="X29" s="14"/>
      <c r="Y29" s="4"/>
      <c r="Z29" s="153">
        <f>IF(Y28="",0,IF($R$12+$Y28=$R28+AO12,1,IF($R$12+$Y28&gt;R28+AO12,2,0)))</f>
        <v>0</v>
      </c>
      <c r="AA29" s="153"/>
      <c r="AB29" s="14"/>
      <c r="AC29" s="4"/>
      <c r="AD29" s="153">
        <f>IF(AC28="",0,IF(R28+AO16=R16+AC28,1,IF(R16+AC28&gt;R28+AO16,2,0)))</f>
        <v>0</v>
      </c>
      <c r="AE29" s="153"/>
      <c r="AF29" s="14"/>
      <c r="AG29" s="4"/>
      <c r="AH29" s="149">
        <f>IF(AG28="",0,IF(R28+AO20=R20+AG28,1,IF(R20+AG28&gt;R28+AO20,2,0)))</f>
        <v>0</v>
      </c>
      <c r="AI29" s="150"/>
      <c r="AJ29" s="14"/>
      <c r="AK29" s="4"/>
      <c r="AL29" s="149">
        <f>IF(AK28="",0,IF(R28+AO24=R24+AK28,1,IF(R24+AK28&gt;R28+AO24,2,0)))</f>
        <v>0</v>
      </c>
      <c r="AM29" s="150"/>
      <c r="AN29" s="7"/>
      <c r="AO29" s="19"/>
      <c r="AP29" s="221" t="s">
        <v>4</v>
      </c>
      <c r="AQ29" s="222"/>
      <c r="AR29" s="19"/>
      <c r="AS29" s="4"/>
      <c r="AT29" s="153">
        <f>IF(AS28="",0,IF(R28+AO32=R32+AS28,1,IF(R32+AS28&gt;R28+AO32,2,0)))</f>
        <v>0</v>
      </c>
      <c r="AU29" s="153"/>
      <c r="AV29" s="14"/>
      <c r="AW29" s="4"/>
      <c r="AX29" s="153">
        <f>IF(AW28="",0,IF(R28+AO36=R36+AW28,1,IF(R36+AW28&gt;R28+AO36,2,0)))</f>
        <v>0</v>
      </c>
      <c r="AY29" s="153"/>
      <c r="AZ29" s="14"/>
      <c r="BA29" s="4"/>
      <c r="BB29" s="153">
        <f>IF(BA28="",0,IF(R28+AO40=R40+BA28,1,IF(R40+BA28&gt;R28+AO40,2,0)))</f>
        <v>0</v>
      </c>
      <c r="BC29" s="153"/>
      <c r="BD29" s="14"/>
      <c r="BE29" s="4"/>
      <c r="BF29" s="153">
        <f>IF(BE28="",0,IF(R28+AO44=R44+BE28,1,IF(R44+BE28&gt;R28+AO44,2,0)))</f>
        <v>0</v>
      </c>
      <c r="BG29" s="153"/>
      <c r="BH29" s="14"/>
      <c r="BI29" s="4"/>
      <c r="BJ29" s="153">
        <f>IF(BI28="",0,IF(R28+AO48=R48+BI28,1,IF(R48+BI28&gt;R28+AO48,2,0)))</f>
        <v>0</v>
      </c>
      <c r="BK29" s="153"/>
      <c r="BL29" s="14"/>
      <c r="BM29" s="4"/>
      <c r="BN29" s="153">
        <f>IF(BM28="",0,IF(R28+AO52=R52+BM28,1,IF(R52+BM28&gt;R28+AO52,2,0)))</f>
        <v>0</v>
      </c>
      <c r="BO29" s="153"/>
      <c r="BP29" s="7"/>
      <c r="BQ29" s="234"/>
      <c r="BR29" s="234"/>
      <c r="BS29" s="235"/>
      <c r="BT29" s="241"/>
      <c r="BU29" s="242"/>
      <c r="BV29" s="243"/>
      <c r="BW29" s="174"/>
      <c r="BX29" s="175"/>
      <c r="BY29" s="176"/>
      <c r="BZ29" s="164"/>
      <c r="CA29" s="165"/>
      <c r="CB29" s="166"/>
      <c r="CD29" s="10"/>
      <c r="CE29" s="22"/>
      <c r="CF29" s="309">
        <f>BQ28</f>
        <v>0</v>
      </c>
      <c r="CG29" s="309"/>
      <c r="CH29" s="22"/>
      <c r="CI29" s="22"/>
      <c r="CJ29" s="310">
        <f>BW28</f>
        <v>0</v>
      </c>
      <c r="CK29" s="310"/>
      <c r="CL29" s="310"/>
      <c r="CM29" s="22"/>
      <c r="CN29" s="22"/>
      <c r="CO29" s="24"/>
      <c r="CP29" s="22"/>
      <c r="CQ29" s="309">
        <f>BT28</f>
        <v>0</v>
      </c>
      <c r="CR29" s="309"/>
      <c r="CS29" s="309"/>
      <c r="CT29" s="22"/>
      <c r="CU29" s="22"/>
      <c r="CV29" s="309">
        <f>RANK(CF29,$CF$9:$CG$55)*1000000</f>
        <v>2000000</v>
      </c>
      <c r="CW29" s="309"/>
      <c r="CX29" s="309"/>
      <c r="CY29" s="309"/>
      <c r="CZ29" s="22"/>
      <c r="DA29" s="22"/>
      <c r="DB29" s="309">
        <f>RANK(CJ29,$CJ$9:$CL$55)*10000</f>
        <v>30000</v>
      </c>
      <c r="DC29" s="309"/>
      <c r="DD29" s="309"/>
      <c r="DE29" s="309"/>
      <c r="DF29" s="22"/>
      <c r="DG29" s="22"/>
      <c r="DH29" s="22"/>
      <c r="DI29" s="22"/>
      <c r="DJ29" s="309">
        <f>RANK(CQ29,$CQ$9:$CS$53)</f>
        <v>3</v>
      </c>
      <c r="DK29" s="309"/>
      <c r="DL29" s="309"/>
      <c r="DM29" s="309"/>
      <c r="DN29" s="22"/>
      <c r="DO29" s="23"/>
      <c r="DP29" s="315">
        <f>SUM(CV29:DM29)</f>
        <v>2030003</v>
      </c>
      <c r="DQ29" s="315"/>
      <c r="DR29" s="315"/>
      <c r="DS29" s="315"/>
      <c r="DT29" s="23"/>
      <c r="DU29" s="23"/>
      <c r="DV29" s="23"/>
      <c r="DW29" s="23"/>
      <c r="DX29" s="23"/>
      <c r="DY29" s="27"/>
      <c r="DZ29" s="27"/>
      <c r="EA29" s="27"/>
      <c r="EB29" s="27"/>
      <c r="EC29" s="27"/>
      <c r="ED29" s="27"/>
      <c r="EE29" s="11"/>
      <c r="EF29" s="11"/>
      <c r="EG29" s="11"/>
    </row>
    <row r="30" spans="1:137" ht="15" customHeight="1">
      <c r="A30" s="214"/>
      <c r="B30" s="215"/>
      <c r="C30" s="216"/>
      <c r="D30" s="32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26"/>
      <c r="R30" s="141"/>
      <c r="S30" s="142"/>
      <c r="T30" s="142"/>
      <c r="U30" s="8"/>
      <c r="V30" s="154"/>
      <c r="W30" s="154"/>
      <c r="X30" s="20"/>
      <c r="Y30" s="8"/>
      <c r="Z30" s="154"/>
      <c r="AA30" s="154"/>
      <c r="AB30" s="20"/>
      <c r="AC30" s="8"/>
      <c r="AD30" s="154"/>
      <c r="AE30" s="154"/>
      <c r="AF30" s="20"/>
      <c r="AG30" s="8"/>
      <c r="AH30" s="151"/>
      <c r="AI30" s="152"/>
      <c r="AJ30" s="20"/>
      <c r="AK30" s="8"/>
      <c r="AL30" s="151"/>
      <c r="AM30" s="152"/>
      <c r="AN30" s="9"/>
      <c r="AO30" s="17"/>
      <c r="AP30" s="223"/>
      <c r="AQ30" s="224"/>
      <c r="AR30" s="16"/>
      <c r="AS30" s="8"/>
      <c r="AT30" s="154"/>
      <c r="AU30" s="154"/>
      <c r="AV30" s="20"/>
      <c r="AW30" s="8"/>
      <c r="AX30" s="154"/>
      <c r="AY30" s="154"/>
      <c r="AZ30" s="20"/>
      <c r="BA30" s="8"/>
      <c r="BB30" s="154"/>
      <c r="BC30" s="154"/>
      <c r="BD30" s="20"/>
      <c r="BE30" s="8"/>
      <c r="BF30" s="154"/>
      <c r="BG30" s="154"/>
      <c r="BH30" s="20"/>
      <c r="BI30" s="8"/>
      <c r="BJ30" s="154"/>
      <c r="BK30" s="154"/>
      <c r="BL30" s="20"/>
      <c r="BM30" s="8"/>
      <c r="BN30" s="154"/>
      <c r="BO30" s="154"/>
      <c r="BP30" s="9"/>
      <c r="BQ30" s="234"/>
      <c r="BR30" s="234"/>
      <c r="BS30" s="235"/>
      <c r="BT30" s="177">
        <f>U31+Y31+AC31+AG31+AK31+AS31+AW31+BA31+BE31+BI31+BM31</f>
        <v>0</v>
      </c>
      <c r="BU30" s="178"/>
      <c r="BV30" s="179"/>
      <c r="BW30" s="177">
        <f>MAX(W31,AA31,AE31,AI31,AM31,AU31,AY31,BC31,BG31,BK31,BO31,)</f>
        <v>0</v>
      </c>
      <c r="BX30" s="178"/>
      <c r="BY30" s="179"/>
      <c r="BZ30" s="164"/>
      <c r="CA30" s="165"/>
      <c r="CB30" s="166"/>
      <c r="CD30" s="10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7"/>
      <c r="DZ30" s="27"/>
      <c r="EA30" s="27"/>
      <c r="EB30" s="27"/>
      <c r="EC30" s="27"/>
      <c r="ED30" s="27"/>
      <c r="EE30" s="11"/>
      <c r="EF30" s="11"/>
      <c r="EG30" s="11"/>
    </row>
    <row r="31" spans="1:137" ht="15" customHeight="1" thickBot="1">
      <c r="A31" s="217"/>
      <c r="B31" s="218"/>
      <c r="C31" s="219"/>
      <c r="D31" s="327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9"/>
      <c r="R31" s="143"/>
      <c r="S31" s="144"/>
      <c r="T31" s="144"/>
      <c r="U31" s="155">
        <f>AO11</f>
        <v>0</v>
      </c>
      <c r="V31" s="148"/>
      <c r="W31" s="145"/>
      <c r="X31" s="146"/>
      <c r="Y31" s="155">
        <f>AO15</f>
        <v>0</v>
      </c>
      <c r="Z31" s="148"/>
      <c r="AA31" s="145"/>
      <c r="AB31" s="146"/>
      <c r="AC31" s="155">
        <f>AO19</f>
        <v>0</v>
      </c>
      <c r="AD31" s="148"/>
      <c r="AE31" s="145"/>
      <c r="AF31" s="146"/>
      <c r="AG31" s="155">
        <f>AO23</f>
        <v>0</v>
      </c>
      <c r="AH31" s="148"/>
      <c r="AI31" s="145"/>
      <c r="AJ31" s="146"/>
      <c r="AK31" s="155">
        <f>AO27</f>
        <v>0</v>
      </c>
      <c r="AL31" s="148"/>
      <c r="AM31" s="145"/>
      <c r="AN31" s="146"/>
      <c r="AO31" s="308" t="s">
        <v>1</v>
      </c>
      <c r="AP31" s="230"/>
      <c r="AQ31" s="195" t="s">
        <v>3</v>
      </c>
      <c r="AR31" s="308"/>
      <c r="AS31" s="193"/>
      <c r="AT31" s="194"/>
      <c r="AU31" s="145"/>
      <c r="AV31" s="146"/>
      <c r="AW31" s="160"/>
      <c r="AX31" s="194"/>
      <c r="AY31" s="145"/>
      <c r="AZ31" s="160"/>
      <c r="BA31" s="193"/>
      <c r="BB31" s="194"/>
      <c r="BC31" s="145"/>
      <c r="BD31" s="146"/>
      <c r="BE31" s="160"/>
      <c r="BF31" s="194"/>
      <c r="BG31" s="145"/>
      <c r="BH31" s="160"/>
      <c r="BI31" s="158"/>
      <c r="BJ31" s="159"/>
      <c r="BK31" s="156"/>
      <c r="BL31" s="157"/>
      <c r="BM31" s="200"/>
      <c r="BN31" s="159"/>
      <c r="BO31" s="156"/>
      <c r="BP31" s="200"/>
      <c r="BQ31" s="248"/>
      <c r="BR31" s="249"/>
      <c r="BS31" s="250"/>
      <c r="BT31" s="180"/>
      <c r="BU31" s="147"/>
      <c r="BV31" s="148"/>
      <c r="BW31" s="180"/>
      <c r="BX31" s="147"/>
      <c r="BY31" s="148"/>
      <c r="BZ31" s="167"/>
      <c r="CA31" s="168"/>
      <c r="CB31" s="169"/>
      <c r="CD31" s="10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7"/>
      <c r="DZ31" s="27"/>
      <c r="EA31" s="27"/>
      <c r="EB31" s="27"/>
      <c r="EC31" s="27"/>
      <c r="ED31" s="27"/>
      <c r="EE31" s="11"/>
      <c r="EF31" s="11"/>
      <c r="EG31" s="11"/>
    </row>
    <row r="32" spans="1:137" ht="15" customHeight="1" thickBot="1">
      <c r="A32" s="251" t="s">
        <v>14</v>
      </c>
      <c r="B32" s="252"/>
      <c r="C32" s="253"/>
      <c r="D32" s="321" t="s">
        <v>36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3"/>
      <c r="R32" s="139">
        <v>13</v>
      </c>
      <c r="S32" s="140"/>
      <c r="T32" s="140"/>
      <c r="U32" s="135"/>
      <c r="V32" s="136"/>
      <c r="W32" s="137">
        <f>IF(U32="",0,(U32/U35))</f>
        <v>0</v>
      </c>
      <c r="X32" s="138"/>
      <c r="Y32" s="135"/>
      <c r="Z32" s="136"/>
      <c r="AA32" s="137">
        <f>IF(Y32="",0,(Y32/Y35))</f>
        <v>0</v>
      </c>
      <c r="AB32" s="138"/>
      <c r="AC32" s="135"/>
      <c r="AD32" s="136"/>
      <c r="AE32" s="137">
        <f>IF(AC32="",0,(AC32/AC35))</f>
        <v>0</v>
      </c>
      <c r="AF32" s="138"/>
      <c r="AG32" s="158"/>
      <c r="AH32" s="159"/>
      <c r="AI32" s="137">
        <f>IF(AG32="",0,(AG32/AG35))</f>
        <v>0</v>
      </c>
      <c r="AJ32" s="138"/>
      <c r="AK32" s="135"/>
      <c r="AL32" s="136"/>
      <c r="AM32" s="137">
        <f>IF(AK32="",0,(AK32/AK35))</f>
        <v>0</v>
      </c>
      <c r="AN32" s="138"/>
      <c r="AO32" s="135"/>
      <c r="AP32" s="136"/>
      <c r="AQ32" s="137">
        <f>IF(AO32="",0,(AO32/AO35))</f>
        <v>0</v>
      </c>
      <c r="AR32" s="138"/>
      <c r="AS32" s="220" t="s">
        <v>0</v>
      </c>
      <c r="AT32" s="198"/>
      <c r="AU32" s="199" t="s">
        <v>2</v>
      </c>
      <c r="AV32" s="201"/>
      <c r="AW32" s="135"/>
      <c r="AX32" s="136"/>
      <c r="AY32" s="137">
        <f>IF(AW32="",0,(AW32/AW35))</f>
        <v>0</v>
      </c>
      <c r="AZ32" s="138"/>
      <c r="BA32" s="135"/>
      <c r="BB32" s="136"/>
      <c r="BC32" s="137">
        <f>IF(BA32="",0,(BA32/BA35))</f>
        <v>0</v>
      </c>
      <c r="BD32" s="138"/>
      <c r="BE32" s="135"/>
      <c r="BF32" s="136"/>
      <c r="BG32" s="137">
        <f>IF(BE32="",0,(BE32/BE35))</f>
        <v>0</v>
      </c>
      <c r="BH32" s="138"/>
      <c r="BI32" s="135"/>
      <c r="BJ32" s="136"/>
      <c r="BK32" s="137">
        <f>IF(BI32="",0,(BI32/BI35))</f>
        <v>0</v>
      </c>
      <c r="BL32" s="138"/>
      <c r="BM32" s="135"/>
      <c r="BN32" s="136"/>
      <c r="BO32" s="137">
        <f>IF(BM32="",0,(BM32/BM35))</f>
        <v>0</v>
      </c>
      <c r="BP32" s="138"/>
      <c r="BQ32" s="231">
        <f>V33+Z33+AD33+AH33+AL33+AP33+AX33+BB33+BF33+BJ33+BN33</f>
        <v>0</v>
      </c>
      <c r="BR32" s="232"/>
      <c r="BS32" s="233"/>
      <c r="BT32" s="238">
        <f>U32+Y32+AC32+AG32+AK32+AO32+AW32+BA32+BE32+BI32+BM32</f>
        <v>0</v>
      </c>
      <c r="BU32" s="239"/>
      <c r="BV32" s="240"/>
      <c r="BW32" s="137">
        <f>IF(BT32=0,0,BT32/BT34)</f>
        <v>0</v>
      </c>
      <c r="BX32" s="172"/>
      <c r="BY32" s="173"/>
      <c r="BZ32" s="161">
        <f>RANK(DP33,$DP$9:$DS$53,1)</f>
        <v>3</v>
      </c>
      <c r="CA32" s="162"/>
      <c r="CB32" s="163"/>
      <c r="CD32" s="10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7"/>
      <c r="DZ32" s="27"/>
      <c r="EA32" s="27"/>
      <c r="EB32" s="27"/>
      <c r="EC32" s="27"/>
      <c r="ED32" s="27"/>
      <c r="EE32" s="11"/>
      <c r="EF32" s="11"/>
      <c r="EG32" s="11"/>
    </row>
    <row r="33" spans="1:137" ht="15" customHeight="1" thickBot="1">
      <c r="A33" s="251"/>
      <c r="B33" s="252"/>
      <c r="C33" s="253"/>
      <c r="D33" s="324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6"/>
      <c r="R33" s="141"/>
      <c r="S33" s="142"/>
      <c r="T33" s="142"/>
      <c r="U33" s="4"/>
      <c r="V33" s="153">
        <f>IF($U32="",0,IF($R32+AS$8=$R$8+$U32,1,IF($R$8+$U32&gt;$R32+AS$8,2,0)))</f>
        <v>0</v>
      </c>
      <c r="W33" s="153"/>
      <c r="X33" s="14"/>
      <c r="Y33" s="4"/>
      <c r="Z33" s="153">
        <f>IF(Y32="",0,IF(R12+Y32=R32+AS12,1,IF(R12+Y32&gt;R32+AS12,2,0)))</f>
        <v>0</v>
      </c>
      <c r="AA33" s="153"/>
      <c r="AB33" s="14"/>
      <c r="AC33" s="4"/>
      <c r="AD33" s="153">
        <f>IF(AC32="",0,IF(R32+AS16=R16+AC32,1,IF(R16+AC32&gt;R32+AS16,2,0)))</f>
        <v>0</v>
      </c>
      <c r="AE33" s="153"/>
      <c r="AF33" s="14"/>
      <c r="AG33" s="4"/>
      <c r="AH33" s="149">
        <f>IF(AG32="",0,IF(R32+AS20=R20+AG32,1,IF(R20+AG32&gt;R32+AS20,2,0)))</f>
        <v>0</v>
      </c>
      <c r="AI33" s="150"/>
      <c r="AJ33" s="14"/>
      <c r="AK33" s="4"/>
      <c r="AL33" s="149">
        <f>IF(AK32="",0,IF(R32+AS24=R24+AK32,1,IF(R24+AK32&gt;R32+AS24,2,0)))</f>
        <v>0</v>
      </c>
      <c r="AM33" s="150"/>
      <c r="AN33" s="14"/>
      <c r="AO33" s="4"/>
      <c r="AP33" s="149">
        <f>IF(AO32="",0,IF(R32+AS28=R28+AO32,1,IF(R28+AO32&gt;R32+AS28,2,0)))</f>
        <v>0</v>
      </c>
      <c r="AQ33" s="150"/>
      <c r="AR33" s="7"/>
      <c r="AS33" s="19"/>
      <c r="AT33" s="221" t="s">
        <v>4</v>
      </c>
      <c r="AU33" s="222"/>
      <c r="AV33" s="19"/>
      <c r="AW33" s="4"/>
      <c r="AX33" s="153">
        <f>IF(AW32="",0,IF(R32+AS36=R36+AW32,1,IF(R36+AW32&gt;R32+AS36,2,0)))</f>
        <v>0</v>
      </c>
      <c r="AY33" s="153"/>
      <c r="AZ33" s="14"/>
      <c r="BA33" s="4"/>
      <c r="BB33" s="153">
        <f>IF(BA32="",0,IF(R32+AS40=R40+BA32,1,IF(R40+BA32&gt;R32+AS40,2,0)))</f>
        <v>0</v>
      </c>
      <c r="BC33" s="153"/>
      <c r="BD33" s="14"/>
      <c r="BE33" s="4"/>
      <c r="BF33" s="153">
        <f>IF(BE32="",0,IF(R32+AS44=R44+BE32,1,IF(R44+BE32&gt;R32+AS44,2,0)))</f>
        <v>0</v>
      </c>
      <c r="BG33" s="153"/>
      <c r="BH33" s="14"/>
      <c r="BI33" s="4"/>
      <c r="BJ33" s="153">
        <f>IF(BI32="",0,IF(R32+AS48=R48+BI32,1,IF(R48+BI32&gt;R32+AS48,2,0)))</f>
        <v>0</v>
      </c>
      <c r="BK33" s="153"/>
      <c r="BL33" s="14"/>
      <c r="BM33" s="4"/>
      <c r="BN33" s="153">
        <f>IF(BM32="",0,IF(R32+AS52=R52+BM32,1,IF(R52+BM32&gt;R32+AS52,2,0)))</f>
        <v>0</v>
      </c>
      <c r="BO33" s="153"/>
      <c r="BP33" s="7"/>
      <c r="BQ33" s="234"/>
      <c r="BR33" s="234"/>
      <c r="BS33" s="235"/>
      <c r="BT33" s="241"/>
      <c r="BU33" s="242"/>
      <c r="BV33" s="243"/>
      <c r="BW33" s="174"/>
      <c r="BX33" s="175"/>
      <c r="BY33" s="176"/>
      <c r="BZ33" s="164"/>
      <c r="CA33" s="165"/>
      <c r="CB33" s="166"/>
      <c r="CD33" s="10"/>
      <c r="CE33" s="22"/>
      <c r="CF33" s="309">
        <f>BQ32</f>
        <v>0</v>
      </c>
      <c r="CG33" s="309"/>
      <c r="CH33" s="22"/>
      <c r="CI33" s="22"/>
      <c r="CJ33" s="310">
        <f>BW32</f>
        <v>0</v>
      </c>
      <c r="CK33" s="310"/>
      <c r="CL33" s="310"/>
      <c r="CM33" s="22"/>
      <c r="CN33" s="22"/>
      <c r="CO33" s="24"/>
      <c r="CP33" s="22"/>
      <c r="CQ33" s="309">
        <f>BT32</f>
        <v>0</v>
      </c>
      <c r="CR33" s="309"/>
      <c r="CS33" s="309"/>
      <c r="CT33" s="22"/>
      <c r="CU33" s="22"/>
      <c r="CV33" s="309">
        <f>RANK(CF33,$CF$9:$CG$55)*1000000</f>
        <v>2000000</v>
      </c>
      <c r="CW33" s="309"/>
      <c r="CX33" s="309"/>
      <c r="CY33" s="309"/>
      <c r="CZ33" s="22"/>
      <c r="DA33" s="22"/>
      <c r="DB33" s="309">
        <f>RANK(CJ33,$CJ$9:$CL$55)*10000</f>
        <v>30000</v>
      </c>
      <c r="DC33" s="309"/>
      <c r="DD33" s="309"/>
      <c r="DE33" s="309"/>
      <c r="DF33" s="22"/>
      <c r="DG33" s="22"/>
      <c r="DH33" s="22"/>
      <c r="DI33" s="22"/>
      <c r="DJ33" s="309">
        <f>RANK(CQ33,$CQ$9:$CS$53)</f>
        <v>3</v>
      </c>
      <c r="DK33" s="309"/>
      <c r="DL33" s="309"/>
      <c r="DM33" s="309"/>
      <c r="DN33" s="22"/>
      <c r="DO33" s="23"/>
      <c r="DP33" s="315">
        <f>SUM(CV33:DM33)</f>
        <v>2030003</v>
      </c>
      <c r="DQ33" s="315"/>
      <c r="DR33" s="315"/>
      <c r="DS33" s="315"/>
      <c r="DT33" s="23"/>
      <c r="DU33" s="23"/>
      <c r="DV33" s="23"/>
      <c r="DW33" s="23"/>
      <c r="DX33" s="23"/>
      <c r="DY33" s="27"/>
      <c r="DZ33" s="27"/>
      <c r="EA33" s="27"/>
      <c r="EB33" s="27"/>
      <c r="EC33" s="27"/>
      <c r="ED33" s="27"/>
      <c r="EE33" s="11"/>
      <c r="EF33" s="11"/>
      <c r="EG33" s="11"/>
    </row>
    <row r="34" spans="1:137" ht="15" customHeight="1" thickBot="1">
      <c r="A34" s="251"/>
      <c r="B34" s="252"/>
      <c r="C34" s="253"/>
      <c r="D34" s="324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6"/>
      <c r="R34" s="141"/>
      <c r="S34" s="142"/>
      <c r="T34" s="142"/>
      <c r="U34" s="8"/>
      <c r="V34" s="154"/>
      <c r="W34" s="154"/>
      <c r="X34" s="20"/>
      <c r="Y34" s="8"/>
      <c r="Z34" s="154"/>
      <c r="AA34" s="154"/>
      <c r="AB34" s="20"/>
      <c r="AC34" s="8"/>
      <c r="AD34" s="154"/>
      <c r="AE34" s="154"/>
      <c r="AF34" s="20"/>
      <c r="AG34" s="8"/>
      <c r="AH34" s="151"/>
      <c r="AI34" s="152"/>
      <c r="AJ34" s="20"/>
      <c r="AK34" s="8"/>
      <c r="AL34" s="151"/>
      <c r="AM34" s="152"/>
      <c r="AN34" s="20"/>
      <c r="AO34" s="8"/>
      <c r="AP34" s="151"/>
      <c r="AQ34" s="152"/>
      <c r="AR34" s="9"/>
      <c r="AS34" s="17"/>
      <c r="AT34" s="223"/>
      <c r="AU34" s="224"/>
      <c r="AV34" s="16"/>
      <c r="AW34" s="8"/>
      <c r="AX34" s="154"/>
      <c r="AY34" s="154"/>
      <c r="AZ34" s="20"/>
      <c r="BA34" s="8"/>
      <c r="BB34" s="154"/>
      <c r="BC34" s="154"/>
      <c r="BD34" s="20"/>
      <c r="BE34" s="8"/>
      <c r="BF34" s="154"/>
      <c r="BG34" s="154"/>
      <c r="BH34" s="20"/>
      <c r="BI34" s="8"/>
      <c r="BJ34" s="154"/>
      <c r="BK34" s="154"/>
      <c r="BL34" s="20"/>
      <c r="BM34" s="8"/>
      <c r="BN34" s="154"/>
      <c r="BO34" s="154"/>
      <c r="BP34" s="9"/>
      <c r="BQ34" s="234"/>
      <c r="BR34" s="234"/>
      <c r="BS34" s="235"/>
      <c r="BT34" s="177">
        <f>U35+Y35+AC35+AG35+AK35+AO35+AW35+BA35+BE35+BI35+BM35</f>
        <v>0</v>
      </c>
      <c r="BU34" s="178"/>
      <c r="BV34" s="179"/>
      <c r="BW34" s="177">
        <f>MAX(W35,AA35,AE35,AI35,AM35,AQ35,AY35,BC35,BG35,BK35,BO35)</f>
        <v>0</v>
      </c>
      <c r="BX34" s="178"/>
      <c r="BY34" s="179"/>
      <c r="BZ34" s="164"/>
      <c r="CA34" s="165"/>
      <c r="CB34" s="166"/>
      <c r="CD34" s="10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7"/>
      <c r="DZ34" s="27"/>
      <c r="EA34" s="27"/>
      <c r="EB34" s="27"/>
      <c r="EC34" s="27"/>
      <c r="ED34" s="27"/>
      <c r="EE34" s="11"/>
      <c r="EF34" s="11"/>
      <c r="EG34" s="11"/>
    </row>
    <row r="35" spans="1:137" ht="15" customHeight="1" thickBot="1">
      <c r="A35" s="251"/>
      <c r="B35" s="252"/>
      <c r="C35" s="253"/>
      <c r="D35" s="327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9"/>
      <c r="R35" s="143"/>
      <c r="S35" s="144"/>
      <c r="T35" s="144"/>
      <c r="U35" s="155">
        <f>AS11</f>
        <v>0</v>
      </c>
      <c r="V35" s="148"/>
      <c r="W35" s="145"/>
      <c r="X35" s="146"/>
      <c r="Y35" s="155">
        <f>AS15</f>
        <v>0</v>
      </c>
      <c r="Z35" s="148"/>
      <c r="AA35" s="145"/>
      <c r="AB35" s="146"/>
      <c r="AC35" s="155">
        <f>AS19</f>
        <v>0</v>
      </c>
      <c r="AD35" s="148"/>
      <c r="AE35" s="145"/>
      <c r="AF35" s="146"/>
      <c r="AG35" s="155">
        <f>AS23</f>
        <v>0</v>
      </c>
      <c r="AH35" s="148"/>
      <c r="AI35" s="145"/>
      <c r="AJ35" s="146"/>
      <c r="AK35" s="155">
        <f>AS27</f>
        <v>0</v>
      </c>
      <c r="AL35" s="148"/>
      <c r="AM35" s="145"/>
      <c r="AN35" s="146"/>
      <c r="AO35" s="155">
        <f>AS31</f>
        <v>0</v>
      </c>
      <c r="AP35" s="148"/>
      <c r="AQ35" s="145"/>
      <c r="AR35" s="160"/>
      <c r="AS35" s="229" t="s">
        <v>1</v>
      </c>
      <c r="AT35" s="230"/>
      <c r="AU35" s="195" t="s">
        <v>3</v>
      </c>
      <c r="AV35" s="196"/>
      <c r="AW35" s="160"/>
      <c r="AX35" s="194"/>
      <c r="AY35" s="145"/>
      <c r="AZ35" s="160"/>
      <c r="BA35" s="158"/>
      <c r="BB35" s="159"/>
      <c r="BC35" s="156"/>
      <c r="BD35" s="157"/>
      <c r="BE35" s="200"/>
      <c r="BF35" s="159"/>
      <c r="BG35" s="156"/>
      <c r="BH35" s="200"/>
      <c r="BI35" s="193"/>
      <c r="BJ35" s="194"/>
      <c r="BK35" s="145"/>
      <c r="BL35" s="146"/>
      <c r="BM35" s="160"/>
      <c r="BN35" s="194"/>
      <c r="BO35" s="145"/>
      <c r="BP35" s="160"/>
      <c r="BQ35" s="248"/>
      <c r="BR35" s="249"/>
      <c r="BS35" s="250"/>
      <c r="BT35" s="180"/>
      <c r="BU35" s="147"/>
      <c r="BV35" s="148"/>
      <c r="BW35" s="180"/>
      <c r="BX35" s="147"/>
      <c r="BY35" s="148"/>
      <c r="BZ35" s="167"/>
      <c r="CA35" s="168"/>
      <c r="CB35" s="169"/>
      <c r="CD35" s="10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7"/>
      <c r="DZ35" s="27"/>
      <c r="EA35" s="27"/>
      <c r="EB35" s="27"/>
      <c r="EC35" s="27"/>
      <c r="ED35" s="27"/>
      <c r="EE35" s="11"/>
      <c r="EF35" s="11"/>
      <c r="EG35" s="11"/>
    </row>
    <row r="36" spans="1:137" ht="15" customHeight="1" thickBot="1">
      <c r="A36" s="251" t="s">
        <v>15</v>
      </c>
      <c r="B36" s="252"/>
      <c r="C36" s="253"/>
      <c r="D36" s="321" t="s">
        <v>37</v>
      </c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3"/>
      <c r="R36" s="139">
        <v>10</v>
      </c>
      <c r="S36" s="140"/>
      <c r="T36" s="140"/>
      <c r="U36" s="135"/>
      <c r="V36" s="136"/>
      <c r="W36" s="137">
        <f>IF(U36="",0,(U36/U39))</f>
        <v>0</v>
      </c>
      <c r="X36" s="138"/>
      <c r="Y36" s="135"/>
      <c r="Z36" s="136"/>
      <c r="AA36" s="137">
        <f>IF(Y36="",0,(Y36/Y39))</f>
        <v>0</v>
      </c>
      <c r="AB36" s="138"/>
      <c r="AC36" s="135"/>
      <c r="AD36" s="136"/>
      <c r="AE36" s="137">
        <f>IF(AC36="",0,(AC36/AC39))</f>
        <v>0</v>
      </c>
      <c r="AF36" s="138"/>
      <c r="AG36" s="158"/>
      <c r="AH36" s="159"/>
      <c r="AI36" s="137">
        <f>IF(AG36="",0,(AG36/AG39))</f>
        <v>0</v>
      </c>
      <c r="AJ36" s="138"/>
      <c r="AK36" s="135"/>
      <c r="AL36" s="136"/>
      <c r="AM36" s="137">
        <f>IF(AK36="",0,(AK36/AK39))</f>
        <v>0</v>
      </c>
      <c r="AN36" s="138"/>
      <c r="AO36" s="135"/>
      <c r="AP36" s="136"/>
      <c r="AQ36" s="137">
        <f>IF(AO36="",0,(AO36/AO39))</f>
        <v>0</v>
      </c>
      <c r="AR36" s="138"/>
      <c r="AS36" s="135"/>
      <c r="AT36" s="136"/>
      <c r="AU36" s="137">
        <f>IF(AS36="",0,(AS36/AS39))</f>
        <v>0</v>
      </c>
      <c r="AV36" s="138"/>
      <c r="AW36" s="197" t="s">
        <v>0</v>
      </c>
      <c r="AX36" s="198"/>
      <c r="AY36" s="199" t="s">
        <v>2</v>
      </c>
      <c r="AZ36" s="197"/>
      <c r="BA36" s="135">
        <v>10</v>
      </c>
      <c r="BB36" s="136"/>
      <c r="BC36" s="137">
        <f>IF(BA36="",0,(BA36/BA39))</f>
        <v>0.17857142857142858</v>
      </c>
      <c r="BD36" s="138"/>
      <c r="BE36" s="135"/>
      <c r="BF36" s="136"/>
      <c r="BG36" s="137">
        <f>IF(BE36="",0,(BE36/BE39))</f>
        <v>0</v>
      </c>
      <c r="BH36" s="138"/>
      <c r="BI36" s="135"/>
      <c r="BJ36" s="136"/>
      <c r="BK36" s="137">
        <f>IF(BI36="",0,(BI36/BI39))</f>
        <v>0</v>
      </c>
      <c r="BL36" s="138"/>
      <c r="BM36" s="135"/>
      <c r="BN36" s="136"/>
      <c r="BO36" s="137">
        <f>IF(BM36="",0,(BM36/BM39))</f>
        <v>0</v>
      </c>
      <c r="BP36" s="138"/>
      <c r="BQ36" s="231">
        <f>V37+Z37+AD37+AH37+AL37+AP37+AT37+BB37+BF37+BJ37+BN37</f>
        <v>2</v>
      </c>
      <c r="BR36" s="232"/>
      <c r="BS36" s="233"/>
      <c r="BT36" s="238">
        <f>U36+Y36+AC36+AG36+AK36+AO36+AS36+BA36+BE36+BI36+BM36</f>
        <v>10</v>
      </c>
      <c r="BU36" s="239"/>
      <c r="BV36" s="240"/>
      <c r="BW36" s="137">
        <f>IF(BT36=0,0,BT36/BT38)</f>
        <v>0.17857142857142858</v>
      </c>
      <c r="BX36" s="172"/>
      <c r="BY36" s="173"/>
      <c r="BZ36" s="161">
        <f>RANK(DP37,$DP$9:$DS$53,1)</f>
        <v>1</v>
      </c>
      <c r="CA36" s="162"/>
      <c r="CB36" s="163"/>
      <c r="CD36" s="10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7"/>
      <c r="DZ36" s="27"/>
      <c r="EA36" s="27"/>
      <c r="EB36" s="27"/>
      <c r="EC36" s="27"/>
      <c r="ED36" s="27"/>
      <c r="EE36" s="11"/>
      <c r="EF36" s="11"/>
      <c r="EG36" s="11"/>
    </row>
    <row r="37" spans="1:137" ht="15" customHeight="1" thickBot="1">
      <c r="A37" s="251"/>
      <c r="B37" s="252"/>
      <c r="C37" s="253"/>
      <c r="D37" s="324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6"/>
      <c r="R37" s="141"/>
      <c r="S37" s="142"/>
      <c r="T37" s="142"/>
      <c r="U37" s="4"/>
      <c r="V37" s="153">
        <f>IF($U36="",0,IF($R36+AW$8=$R$8+$U36,1,IF($R$8+$U36&gt;$R36+AW$8,2,0)))</f>
        <v>0</v>
      </c>
      <c r="W37" s="153"/>
      <c r="X37" s="14"/>
      <c r="Y37" s="4"/>
      <c r="Z37" s="153">
        <f>IF(Y36="",0,IF($R$12+$Y36=$R36+AW12,1,IF($R$12+$Y36&gt;R36+AW12,2,0)))</f>
        <v>0</v>
      </c>
      <c r="AA37" s="153"/>
      <c r="AB37" s="14"/>
      <c r="AC37" s="4"/>
      <c r="AD37" s="153">
        <f>IF(AC36="",0,IF(R36+AW16=R16+AC36,1,IF(R16+AC36&gt;R36+AW16,2,0)))</f>
        <v>0</v>
      </c>
      <c r="AE37" s="153"/>
      <c r="AF37" s="14"/>
      <c r="AG37" s="4"/>
      <c r="AH37" s="149">
        <f>IF(AG36="",0,IF(R36+AW20=R20+AG36,1,IF(R20+AG36&gt;R36+AW20,2,0)))</f>
        <v>0</v>
      </c>
      <c r="AI37" s="150"/>
      <c r="AJ37" s="14"/>
      <c r="AK37" s="4"/>
      <c r="AL37" s="149">
        <f>IF(AK36="",0,IF(R36+AW24=R24+AK36,1,IF(R24+AK36&gt;R36+AW24,2,0)))</f>
        <v>0</v>
      </c>
      <c r="AM37" s="150"/>
      <c r="AN37" s="14"/>
      <c r="AO37" s="4"/>
      <c r="AP37" s="149">
        <f>IF(AO36="",0,IF(R36+AW28=R28+AO36,1,IF(R28+AO36&gt;R36+AW28,2,0)))</f>
        <v>0</v>
      </c>
      <c r="AQ37" s="150"/>
      <c r="AR37" s="14"/>
      <c r="AS37" s="4"/>
      <c r="AT37" s="149">
        <f>IF(AS36="",0,IF(R36+AW32=R32+AS36,1,IF(R32+AS36&gt;R36+AW32,2,0)))</f>
        <v>0</v>
      </c>
      <c r="AU37" s="150"/>
      <c r="AV37" s="7"/>
      <c r="AW37" s="19"/>
      <c r="AX37" s="221" t="s">
        <v>4</v>
      </c>
      <c r="AY37" s="222"/>
      <c r="AZ37" s="19"/>
      <c r="BA37" s="4"/>
      <c r="BB37" s="153">
        <f>IF(BA36="",0,IF(R36+AW40=R40+BA36,1,IF(R40+BA36&gt;R36+AW40,2,0)))</f>
        <v>2</v>
      </c>
      <c r="BC37" s="153"/>
      <c r="BD37" s="14"/>
      <c r="BE37" s="4"/>
      <c r="BF37" s="153">
        <f>IF(BE36="",0,IF(R36+AW44=R44+BE36,1,IF(R44+BE36&gt;R36+AW44,2,0)))</f>
        <v>0</v>
      </c>
      <c r="BG37" s="153"/>
      <c r="BH37" s="14"/>
      <c r="BI37" s="4"/>
      <c r="BJ37" s="153">
        <f>IF(BI36="",0,IF(R36+AW48=R48+BI36,1,IF(R48+BI36&gt;R36+AW48,2,0)))</f>
        <v>0</v>
      </c>
      <c r="BK37" s="153"/>
      <c r="BL37" s="14"/>
      <c r="BM37" s="4"/>
      <c r="BN37" s="153">
        <f>IF(BM36="",0,IF(R36+AW52=R52+BM36,1,IF(R52+BM36&gt;R36+AW52,2,0)))</f>
        <v>0</v>
      </c>
      <c r="BO37" s="153"/>
      <c r="BP37" s="7"/>
      <c r="BQ37" s="234"/>
      <c r="BR37" s="234"/>
      <c r="BS37" s="235"/>
      <c r="BT37" s="241"/>
      <c r="BU37" s="242"/>
      <c r="BV37" s="243"/>
      <c r="BW37" s="174"/>
      <c r="BX37" s="175"/>
      <c r="BY37" s="176"/>
      <c r="BZ37" s="164"/>
      <c r="CA37" s="165"/>
      <c r="CB37" s="166"/>
      <c r="CD37" s="10"/>
      <c r="CE37" s="22"/>
      <c r="CF37" s="309">
        <f>BQ36</f>
        <v>2</v>
      </c>
      <c r="CG37" s="309"/>
      <c r="CH37" s="22"/>
      <c r="CI37" s="22"/>
      <c r="CJ37" s="310">
        <f>BW36</f>
        <v>0.17857142857142858</v>
      </c>
      <c r="CK37" s="310"/>
      <c r="CL37" s="310"/>
      <c r="CM37" s="22"/>
      <c r="CN37" s="22"/>
      <c r="CO37" s="24"/>
      <c r="CP37" s="22"/>
      <c r="CQ37" s="309">
        <f>BT36</f>
        <v>10</v>
      </c>
      <c r="CR37" s="309"/>
      <c r="CS37" s="309"/>
      <c r="CT37" s="22"/>
      <c r="CU37" s="22"/>
      <c r="CV37" s="309">
        <f>RANK(CF37,$CF$9:$CG$55)*1000000</f>
        <v>1000000</v>
      </c>
      <c r="CW37" s="309"/>
      <c r="CX37" s="309"/>
      <c r="CY37" s="309"/>
      <c r="CZ37" s="22"/>
      <c r="DA37" s="22"/>
      <c r="DB37" s="309">
        <f>RANK(CJ37,$CJ$9:$CL$55)*10000</f>
        <v>10000</v>
      </c>
      <c r="DC37" s="309"/>
      <c r="DD37" s="309"/>
      <c r="DE37" s="309"/>
      <c r="DF37" s="22"/>
      <c r="DG37" s="22"/>
      <c r="DH37" s="22"/>
      <c r="DI37" s="22"/>
      <c r="DJ37" s="309">
        <f>RANK(CQ37,$CQ$9:$CS$53)</f>
        <v>1</v>
      </c>
      <c r="DK37" s="309"/>
      <c r="DL37" s="309"/>
      <c r="DM37" s="309"/>
      <c r="DN37" s="22"/>
      <c r="DO37" s="23"/>
      <c r="DP37" s="315">
        <f>SUM(CV37:DM37)</f>
        <v>1010001</v>
      </c>
      <c r="DQ37" s="315"/>
      <c r="DR37" s="315"/>
      <c r="DS37" s="315"/>
      <c r="DT37" s="23"/>
      <c r="DU37" s="23"/>
      <c r="DV37" s="23"/>
      <c r="DW37" s="23"/>
      <c r="DX37" s="23"/>
      <c r="DY37" s="27"/>
      <c r="DZ37" s="27"/>
      <c r="EA37" s="27"/>
      <c r="EB37" s="27"/>
      <c r="EC37" s="27"/>
      <c r="ED37" s="27"/>
      <c r="EE37" s="11"/>
      <c r="EF37" s="11"/>
      <c r="EG37" s="11"/>
    </row>
    <row r="38" spans="1:137" ht="15" customHeight="1" thickBot="1">
      <c r="A38" s="251"/>
      <c r="B38" s="252"/>
      <c r="C38" s="253"/>
      <c r="D38" s="324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6"/>
      <c r="R38" s="141"/>
      <c r="S38" s="142"/>
      <c r="T38" s="142"/>
      <c r="U38" s="8"/>
      <c r="V38" s="154"/>
      <c r="W38" s="154"/>
      <c r="X38" s="20"/>
      <c r="Y38" s="8"/>
      <c r="Z38" s="154"/>
      <c r="AA38" s="154"/>
      <c r="AB38" s="20"/>
      <c r="AC38" s="8"/>
      <c r="AD38" s="154"/>
      <c r="AE38" s="154"/>
      <c r="AF38" s="20"/>
      <c r="AG38" s="8"/>
      <c r="AH38" s="151"/>
      <c r="AI38" s="152"/>
      <c r="AJ38" s="20"/>
      <c r="AK38" s="8"/>
      <c r="AL38" s="151"/>
      <c r="AM38" s="152"/>
      <c r="AN38" s="20"/>
      <c r="AO38" s="8"/>
      <c r="AP38" s="151"/>
      <c r="AQ38" s="152"/>
      <c r="AR38" s="20"/>
      <c r="AS38" s="8"/>
      <c r="AT38" s="151"/>
      <c r="AU38" s="152"/>
      <c r="AV38" s="9"/>
      <c r="AW38" s="17"/>
      <c r="AX38" s="223"/>
      <c r="AY38" s="224"/>
      <c r="AZ38" s="16"/>
      <c r="BA38" s="8"/>
      <c r="BB38" s="154"/>
      <c r="BC38" s="154"/>
      <c r="BD38" s="20"/>
      <c r="BE38" s="8"/>
      <c r="BF38" s="154"/>
      <c r="BG38" s="154"/>
      <c r="BH38" s="20"/>
      <c r="BI38" s="8"/>
      <c r="BJ38" s="154"/>
      <c r="BK38" s="154"/>
      <c r="BL38" s="20"/>
      <c r="BM38" s="8"/>
      <c r="BN38" s="154"/>
      <c r="BO38" s="154"/>
      <c r="BP38" s="9"/>
      <c r="BQ38" s="234"/>
      <c r="BR38" s="234"/>
      <c r="BS38" s="235"/>
      <c r="BT38" s="177">
        <f>U39+Y39+AC39+AG39+AK39+AO39+AS39+BA39+BE39+BI39+BM39</f>
        <v>56</v>
      </c>
      <c r="BU38" s="178"/>
      <c r="BV38" s="179"/>
      <c r="BW38" s="177">
        <f>MAX(W39,AA39,AE39,AI39,AM39,AQ39,AU39,BC39,BG39,BK39,BO39)</f>
        <v>0</v>
      </c>
      <c r="BX38" s="178"/>
      <c r="BY38" s="179"/>
      <c r="BZ38" s="164"/>
      <c r="CA38" s="165"/>
      <c r="CB38" s="166"/>
      <c r="CD38" s="10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7"/>
      <c r="DZ38" s="27"/>
      <c r="EA38" s="27"/>
      <c r="EB38" s="27"/>
      <c r="EC38" s="27"/>
      <c r="ED38" s="27"/>
      <c r="EE38" s="11"/>
      <c r="EF38" s="11"/>
      <c r="EG38" s="11"/>
    </row>
    <row r="39" spans="1:137" ht="15" customHeight="1" thickBot="1">
      <c r="A39" s="254"/>
      <c r="B39" s="255"/>
      <c r="C39" s="256"/>
      <c r="D39" s="327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9"/>
      <c r="R39" s="143"/>
      <c r="S39" s="144"/>
      <c r="T39" s="144"/>
      <c r="U39" s="155">
        <f>AW11</f>
        <v>0</v>
      </c>
      <c r="V39" s="148"/>
      <c r="W39" s="156"/>
      <c r="X39" s="157"/>
      <c r="Y39" s="244">
        <f>AW15</f>
        <v>0</v>
      </c>
      <c r="Z39" s="183"/>
      <c r="AA39" s="156"/>
      <c r="AB39" s="157"/>
      <c r="AC39" s="244">
        <f>AW19</f>
        <v>0</v>
      </c>
      <c r="AD39" s="183"/>
      <c r="AE39" s="156"/>
      <c r="AF39" s="157"/>
      <c r="AG39" s="155">
        <f>AW23</f>
        <v>0</v>
      </c>
      <c r="AH39" s="148"/>
      <c r="AI39" s="156"/>
      <c r="AJ39" s="157"/>
      <c r="AK39" s="244">
        <f>AW27</f>
        <v>0</v>
      </c>
      <c r="AL39" s="183"/>
      <c r="AM39" s="156"/>
      <c r="AN39" s="157"/>
      <c r="AO39" s="244">
        <f>AW31</f>
        <v>0</v>
      </c>
      <c r="AP39" s="183"/>
      <c r="AQ39" s="156"/>
      <c r="AR39" s="200"/>
      <c r="AS39" s="244">
        <f>AW35</f>
        <v>0</v>
      </c>
      <c r="AT39" s="183"/>
      <c r="AU39" s="156"/>
      <c r="AV39" s="157"/>
      <c r="AW39" s="228" t="s">
        <v>1</v>
      </c>
      <c r="AX39" s="226"/>
      <c r="AY39" s="227" t="s">
        <v>3</v>
      </c>
      <c r="AZ39" s="228"/>
      <c r="BA39" s="193">
        <v>56</v>
      </c>
      <c r="BB39" s="194"/>
      <c r="BC39" s="145"/>
      <c r="BD39" s="146"/>
      <c r="BE39" s="160"/>
      <c r="BF39" s="194"/>
      <c r="BG39" s="145"/>
      <c r="BH39" s="160"/>
      <c r="BI39" s="193"/>
      <c r="BJ39" s="194"/>
      <c r="BK39" s="145"/>
      <c r="BL39" s="146"/>
      <c r="BM39" s="160"/>
      <c r="BN39" s="194"/>
      <c r="BO39" s="145"/>
      <c r="BP39" s="160"/>
      <c r="BQ39" s="236"/>
      <c r="BR39" s="150"/>
      <c r="BS39" s="237"/>
      <c r="BT39" s="181"/>
      <c r="BU39" s="182"/>
      <c r="BV39" s="183"/>
      <c r="BW39" s="181"/>
      <c r="BX39" s="182"/>
      <c r="BY39" s="183"/>
      <c r="BZ39" s="167"/>
      <c r="CA39" s="168"/>
      <c r="CB39" s="169"/>
      <c r="CD39" s="10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7"/>
      <c r="DZ39" s="27"/>
      <c r="EA39" s="27"/>
      <c r="EB39" s="27"/>
      <c r="EC39" s="27"/>
      <c r="ED39" s="27"/>
      <c r="EE39" s="11"/>
      <c r="EF39" s="11"/>
      <c r="EG39" s="11"/>
    </row>
    <row r="40" spans="1:137" ht="15" customHeight="1">
      <c r="A40" s="211" t="s">
        <v>16</v>
      </c>
      <c r="B40" s="212"/>
      <c r="C40" s="213"/>
      <c r="D40" s="321" t="s">
        <v>39</v>
      </c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3"/>
      <c r="R40" s="139">
        <v>18</v>
      </c>
      <c r="S40" s="140"/>
      <c r="T40" s="140"/>
      <c r="U40" s="135"/>
      <c r="V40" s="136"/>
      <c r="W40" s="137">
        <f>IF(U40="",0,(U40/U43))</f>
        <v>0</v>
      </c>
      <c r="X40" s="138"/>
      <c r="Y40" s="135"/>
      <c r="Z40" s="136"/>
      <c r="AA40" s="137">
        <f>IF(Y40="",0,(Y40/Y43))</f>
        <v>0</v>
      </c>
      <c r="AB40" s="138"/>
      <c r="AC40" s="135"/>
      <c r="AD40" s="136"/>
      <c r="AE40" s="137">
        <f>IF(AC40="",0,(AC40/AC43))</f>
        <v>0</v>
      </c>
      <c r="AF40" s="138"/>
      <c r="AG40" s="158"/>
      <c r="AH40" s="159"/>
      <c r="AI40" s="137">
        <f>IF(AG40="",0,(AG40/AG43))</f>
        <v>0</v>
      </c>
      <c r="AJ40" s="138"/>
      <c r="AK40" s="135"/>
      <c r="AL40" s="136"/>
      <c r="AM40" s="137">
        <f>IF(AK40="",0,(AK40/AK43))</f>
        <v>0</v>
      </c>
      <c r="AN40" s="138"/>
      <c r="AO40" s="135"/>
      <c r="AP40" s="136"/>
      <c r="AQ40" s="137">
        <f>IF(AO40="",0,(AO40/AO43))</f>
        <v>0</v>
      </c>
      <c r="AR40" s="138"/>
      <c r="AS40" s="135"/>
      <c r="AT40" s="136"/>
      <c r="AU40" s="137">
        <f>IF(AS40="",0,(AS40/AS43))</f>
        <v>0</v>
      </c>
      <c r="AV40" s="138"/>
      <c r="AW40" s="135">
        <v>8</v>
      </c>
      <c r="AX40" s="136"/>
      <c r="AY40" s="137">
        <f>IF(AW40="",0,(AW40/AW43))</f>
        <v>0.14285714285714285</v>
      </c>
      <c r="AZ40" s="138"/>
      <c r="BA40" s="220" t="s">
        <v>0</v>
      </c>
      <c r="BB40" s="198"/>
      <c r="BC40" s="199" t="s">
        <v>2</v>
      </c>
      <c r="BD40" s="201"/>
      <c r="BE40" s="135"/>
      <c r="BF40" s="136"/>
      <c r="BG40" s="137">
        <f>IF(BE40="",0,(BE40/BE43))</f>
        <v>0</v>
      </c>
      <c r="BH40" s="138"/>
      <c r="BI40" s="135"/>
      <c r="BJ40" s="136"/>
      <c r="BK40" s="137">
        <f>IF(BI40="",0,(BI40/BI43))</f>
        <v>0</v>
      </c>
      <c r="BL40" s="138"/>
      <c r="BM40" s="135"/>
      <c r="BN40" s="136"/>
      <c r="BO40" s="137">
        <f>IF(BM40="",0,(BM40/BM43))</f>
        <v>0</v>
      </c>
      <c r="BP40" s="138"/>
      <c r="BQ40" s="231">
        <f>V41+Z41+AD41+AH41+AL41+AP41+AT41+AX41+BF41+BJ41+BN41</f>
        <v>0</v>
      </c>
      <c r="BR40" s="232"/>
      <c r="BS40" s="233"/>
      <c r="BT40" s="238">
        <f>U40+Y40+AC40+AG40+AK40+AO40+AS40+AW40+BE40+BI40+BM40</f>
        <v>8</v>
      </c>
      <c r="BU40" s="239"/>
      <c r="BV40" s="240"/>
      <c r="BW40" s="137">
        <f>IF(BT40=0,0,BT40/BT42)</f>
        <v>0.14285714285714285</v>
      </c>
      <c r="BX40" s="172"/>
      <c r="BY40" s="173"/>
      <c r="BZ40" s="161">
        <f>RANK(DP41,$DP$9:$DS$53,1)</f>
        <v>2</v>
      </c>
      <c r="CA40" s="162"/>
      <c r="CB40" s="163"/>
      <c r="CD40" s="10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7"/>
      <c r="DZ40" s="27"/>
      <c r="EA40" s="27"/>
      <c r="EB40" s="27"/>
      <c r="EC40" s="27"/>
      <c r="ED40" s="27"/>
      <c r="EE40" s="11"/>
      <c r="EF40" s="11"/>
      <c r="EG40" s="11"/>
    </row>
    <row r="41" spans="1:137" ht="15" customHeight="1">
      <c r="A41" s="214"/>
      <c r="B41" s="215"/>
      <c r="C41" s="216"/>
      <c r="D41" s="324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6"/>
      <c r="R41" s="141"/>
      <c r="S41" s="142"/>
      <c r="T41" s="142"/>
      <c r="U41" s="4"/>
      <c r="V41" s="149">
        <f>IF($U40="",0,IF($R40+BA$8=$R$8+$U40,1,IF($R$8+$U40&gt;$R40+$BA$8,2,0)))</f>
        <v>0</v>
      </c>
      <c r="W41" s="150"/>
      <c r="X41" s="14"/>
      <c r="Y41" s="4"/>
      <c r="Z41" s="153">
        <f>IF(Y40="",0,IF($R$12+$Y40=$R40+BA12,1,IF($R$12+$Y40&gt;R40+BA12,2,0)))</f>
        <v>0</v>
      </c>
      <c r="AA41" s="153"/>
      <c r="AB41" s="14"/>
      <c r="AC41" s="4"/>
      <c r="AD41" s="153">
        <f>IF(AC40="",0,IF(R40+BA16=R16+AC40,1,IF(R20+AC40&gt;R40+BA16,2,0)))</f>
        <v>0</v>
      </c>
      <c r="AE41" s="153"/>
      <c r="AF41" s="14"/>
      <c r="AG41" s="4"/>
      <c r="AH41" s="149">
        <f>IF(AG40="",0,IF(R40+BA20=R20+AG40,1,IF(R20+AG40&gt;R40+BA20,2,0)))</f>
        <v>0</v>
      </c>
      <c r="AI41" s="150"/>
      <c r="AJ41" s="14"/>
      <c r="AK41" s="4"/>
      <c r="AL41" s="149">
        <f>IF(AK40="",0,IF(R40+BA24=R24+AK40,1,IF(R24+AK40&gt;R40+BA24,2,0)))</f>
        <v>0</v>
      </c>
      <c r="AM41" s="150"/>
      <c r="AN41" s="14"/>
      <c r="AO41" s="4"/>
      <c r="AP41" s="149">
        <f>IF(AO40="",0,IF(R40+BA28=R28+AO40,1,IF(R28+AO40&gt;R40+BA28,2,0)))</f>
        <v>0</v>
      </c>
      <c r="AQ41" s="150"/>
      <c r="AR41" s="14"/>
      <c r="AS41" s="4"/>
      <c r="AT41" s="149">
        <f>IF(AS40="",0,IF(R40+BA32=R32+AS40,1,IF(R32+AS40&gt;R40+BA32,2,0)))</f>
        <v>0</v>
      </c>
      <c r="AU41" s="150"/>
      <c r="AV41" s="14"/>
      <c r="AW41" s="4"/>
      <c r="AX41" s="149">
        <f>IF(AW40="",0,IF(R40+BA36=R36+AW40,1,IF(R36+AW40&gt;R40+BA36,2,0)))</f>
        <v>0</v>
      </c>
      <c r="AY41" s="150"/>
      <c r="AZ41" s="7"/>
      <c r="BA41" s="19"/>
      <c r="BB41" s="221" t="s">
        <v>4</v>
      </c>
      <c r="BC41" s="222"/>
      <c r="BD41" s="19"/>
      <c r="BE41" s="4"/>
      <c r="BF41" s="153">
        <f>IF(BE40="",0,IF(R40+BA44=R44+BE40,1,IF(R44+BE40&gt;R40+BA44,2,0)))</f>
        <v>0</v>
      </c>
      <c r="BG41" s="153"/>
      <c r="BH41" s="14"/>
      <c r="BI41" s="4"/>
      <c r="BJ41" s="153">
        <f>IF(BI40="",0,IF(R40+BA48=R48+BI40,1,IF(R48+BI40&gt;R40+BA48,2,0)))</f>
        <v>0</v>
      </c>
      <c r="BK41" s="153"/>
      <c r="BL41" s="14"/>
      <c r="BM41" s="4"/>
      <c r="BN41" s="153">
        <f>IF(BM40="",0,IF(R40+BA52=R52+BM40,1,IF(R52+BM40&gt;R40+BA52,2,0)))</f>
        <v>0</v>
      </c>
      <c r="BO41" s="153"/>
      <c r="BP41" s="7"/>
      <c r="BQ41" s="234"/>
      <c r="BR41" s="234"/>
      <c r="BS41" s="235"/>
      <c r="BT41" s="241"/>
      <c r="BU41" s="242"/>
      <c r="BV41" s="243"/>
      <c r="BW41" s="174"/>
      <c r="BX41" s="175"/>
      <c r="BY41" s="176"/>
      <c r="BZ41" s="164"/>
      <c r="CA41" s="165"/>
      <c r="CB41" s="166"/>
      <c r="CD41" s="10"/>
      <c r="CE41" s="22"/>
      <c r="CF41" s="309">
        <f>BQ40</f>
        <v>0</v>
      </c>
      <c r="CG41" s="309"/>
      <c r="CH41" s="22"/>
      <c r="CI41" s="22"/>
      <c r="CJ41" s="310">
        <f>BW40</f>
        <v>0.14285714285714285</v>
      </c>
      <c r="CK41" s="310"/>
      <c r="CL41" s="310"/>
      <c r="CM41" s="22"/>
      <c r="CN41" s="22"/>
      <c r="CO41" s="24"/>
      <c r="CP41" s="22"/>
      <c r="CQ41" s="309">
        <f>BT40</f>
        <v>8</v>
      </c>
      <c r="CR41" s="309"/>
      <c r="CS41" s="309"/>
      <c r="CT41" s="22"/>
      <c r="CU41" s="22"/>
      <c r="CV41" s="309">
        <f>RANK(CF41,$CF$9:$CG$55)*1000000</f>
        <v>2000000</v>
      </c>
      <c r="CW41" s="309"/>
      <c r="CX41" s="309"/>
      <c r="CY41" s="309"/>
      <c r="CZ41" s="22"/>
      <c r="DA41" s="22"/>
      <c r="DB41" s="309">
        <f>RANK(CJ41,$CJ$9:$CL$55)*10000</f>
        <v>20000</v>
      </c>
      <c r="DC41" s="309"/>
      <c r="DD41" s="309"/>
      <c r="DE41" s="309"/>
      <c r="DF41" s="22"/>
      <c r="DG41" s="22"/>
      <c r="DH41" s="22"/>
      <c r="DI41" s="22"/>
      <c r="DJ41" s="309">
        <f>RANK(CQ41,$CQ$9:$CS$53)</f>
        <v>2</v>
      </c>
      <c r="DK41" s="309"/>
      <c r="DL41" s="309"/>
      <c r="DM41" s="309"/>
      <c r="DN41" s="22"/>
      <c r="DO41" s="23"/>
      <c r="DP41" s="315">
        <f>SUM(CV41:DM41)</f>
        <v>2020002</v>
      </c>
      <c r="DQ41" s="315"/>
      <c r="DR41" s="315"/>
      <c r="DS41" s="315"/>
      <c r="DT41" s="23"/>
      <c r="DU41" s="23"/>
      <c r="DV41" s="23"/>
      <c r="DW41" s="23"/>
      <c r="DX41" s="23"/>
      <c r="DY41" s="27"/>
      <c r="DZ41" s="27"/>
      <c r="EA41" s="27"/>
      <c r="EB41" s="27"/>
      <c r="EC41" s="27"/>
      <c r="ED41" s="27"/>
      <c r="EE41" s="11"/>
      <c r="EF41" s="11"/>
      <c r="EG41" s="11"/>
    </row>
    <row r="42" spans="1:137" ht="15" customHeight="1">
      <c r="A42" s="214"/>
      <c r="B42" s="215"/>
      <c r="C42" s="216"/>
      <c r="D42" s="324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6"/>
      <c r="R42" s="141"/>
      <c r="S42" s="142"/>
      <c r="T42" s="142"/>
      <c r="U42" s="8"/>
      <c r="V42" s="151"/>
      <c r="W42" s="152"/>
      <c r="X42" s="20"/>
      <c r="Y42" s="8"/>
      <c r="Z42" s="154"/>
      <c r="AA42" s="154"/>
      <c r="AB42" s="20"/>
      <c r="AC42" s="8"/>
      <c r="AD42" s="154"/>
      <c r="AE42" s="154"/>
      <c r="AF42" s="20"/>
      <c r="AG42" s="8"/>
      <c r="AH42" s="151"/>
      <c r="AI42" s="152"/>
      <c r="AJ42" s="20"/>
      <c r="AK42" s="8"/>
      <c r="AL42" s="151"/>
      <c r="AM42" s="152"/>
      <c r="AN42" s="20"/>
      <c r="AO42" s="8"/>
      <c r="AP42" s="151"/>
      <c r="AQ42" s="152"/>
      <c r="AR42" s="20"/>
      <c r="AS42" s="8"/>
      <c r="AT42" s="151"/>
      <c r="AU42" s="152"/>
      <c r="AV42" s="20"/>
      <c r="AW42" s="8"/>
      <c r="AX42" s="151"/>
      <c r="AY42" s="152"/>
      <c r="AZ42" s="9"/>
      <c r="BA42" s="17"/>
      <c r="BB42" s="223"/>
      <c r="BC42" s="224"/>
      <c r="BD42" s="16"/>
      <c r="BE42" s="8"/>
      <c r="BF42" s="154"/>
      <c r="BG42" s="154"/>
      <c r="BH42" s="20"/>
      <c r="BI42" s="8"/>
      <c r="BJ42" s="154"/>
      <c r="BK42" s="154"/>
      <c r="BL42" s="20"/>
      <c r="BM42" s="8"/>
      <c r="BN42" s="154"/>
      <c r="BO42" s="154"/>
      <c r="BP42" s="9"/>
      <c r="BQ42" s="234"/>
      <c r="BR42" s="234"/>
      <c r="BS42" s="235"/>
      <c r="BT42" s="177">
        <f>U43+Y43+AC43+AG43+AK43+AO43+AS43+AW43+BE43+BI43+BM43</f>
        <v>56</v>
      </c>
      <c r="BU42" s="178"/>
      <c r="BV42" s="179"/>
      <c r="BW42" s="177">
        <f>MAX(W43,AA43,AE43,AI43,AM43,AQ43,AU43,AY43,BG43,BK43,BO43)</f>
        <v>0</v>
      </c>
      <c r="BX42" s="178"/>
      <c r="BY42" s="179"/>
      <c r="BZ42" s="164"/>
      <c r="CA42" s="165"/>
      <c r="CB42" s="166"/>
      <c r="CD42" s="10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7"/>
      <c r="DZ42" s="27"/>
      <c r="EA42" s="27"/>
      <c r="EB42" s="27"/>
      <c r="EC42" s="27"/>
      <c r="ED42" s="27"/>
      <c r="EE42" s="11"/>
      <c r="EF42" s="11"/>
      <c r="EG42" s="11"/>
    </row>
    <row r="43" spans="1:137" ht="15" customHeight="1" thickBot="1">
      <c r="A43" s="217"/>
      <c r="B43" s="218"/>
      <c r="C43" s="219"/>
      <c r="D43" s="327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9"/>
      <c r="R43" s="143"/>
      <c r="S43" s="144"/>
      <c r="T43" s="144"/>
      <c r="U43" s="155">
        <f>BA11</f>
        <v>0</v>
      </c>
      <c r="V43" s="148"/>
      <c r="W43" s="145"/>
      <c r="X43" s="146"/>
      <c r="Y43" s="155">
        <f>BA15</f>
        <v>0</v>
      </c>
      <c r="Z43" s="148"/>
      <c r="AA43" s="145"/>
      <c r="AB43" s="146"/>
      <c r="AC43" s="147">
        <f>BA19</f>
        <v>0</v>
      </c>
      <c r="AD43" s="148"/>
      <c r="AE43" s="145"/>
      <c r="AF43" s="160"/>
      <c r="AG43" s="155">
        <f>BA23</f>
        <v>0</v>
      </c>
      <c r="AH43" s="148"/>
      <c r="AI43" s="145"/>
      <c r="AJ43" s="146"/>
      <c r="AK43" s="147">
        <f>BA27</f>
        <v>0</v>
      </c>
      <c r="AL43" s="148"/>
      <c r="AM43" s="145"/>
      <c r="AN43" s="160"/>
      <c r="AO43" s="155">
        <f>BA31</f>
        <v>0</v>
      </c>
      <c r="AP43" s="148"/>
      <c r="AQ43" s="145"/>
      <c r="AR43" s="146"/>
      <c r="AS43" s="147">
        <f>BA35</f>
        <v>0</v>
      </c>
      <c r="AT43" s="148"/>
      <c r="AU43" s="145"/>
      <c r="AV43" s="160"/>
      <c r="AW43" s="155">
        <f>BA39</f>
        <v>56</v>
      </c>
      <c r="AX43" s="148"/>
      <c r="AY43" s="145"/>
      <c r="AZ43" s="146"/>
      <c r="BA43" s="229" t="s">
        <v>1</v>
      </c>
      <c r="BB43" s="230"/>
      <c r="BC43" s="195" t="s">
        <v>3</v>
      </c>
      <c r="BD43" s="196"/>
      <c r="BE43" s="193"/>
      <c r="BF43" s="194"/>
      <c r="BG43" s="145"/>
      <c r="BH43" s="160"/>
      <c r="BI43" s="193"/>
      <c r="BJ43" s="194"/>
      <c r="BK43" s="145"/>
      <c r="BL43" s="146"/>
      <c r="BM43" s="160"/>
      <c r="BN43" s="194"/>
      <c r="BO43" s="145"/>
      <c r="BP43" s="160"/>
      <c r="BQ43" s="236"/>
      <c r="BR43" s="150"/>
      <c r="BS43" s="237"/>
      <c r="BT43" s="181"/>
      <c r="BU43" s="182"/>
      <c r="BV43" s="183"/>
      <c r="BW43" s="181"/>
      <c r="BX43" s="182"/>
      <c r="BY43" s="183"/>
      <c r="BZ43" s="167"/>
      <c r="CA43" s="168"/>
      <c r="CB43" s="169"/>
      <c r="CD43" s="10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7"/>
      <c r="DZ43" s="27"/>
      <c r="EA43" s="27"/>
      <c r="EB43" s="27"/>
      <c r="EC43" s="27"/>
      <c r="ED43" s="27"/>
      <c r="EE43" s="11"/>
      <c r="EF43" s="11"/>
      <c r="EG43" s="11"/>
    </row>
    <row r="44" spans="1:137" ht="15" customHeight="1">
      <c r="A44" s="211" t="s">
        <v>17</v>
      </c>
      <c r="B44" s="212"/>
      <c r="C44" s="213"/>
      <c r="D44" s="321" t="s">
        <v>40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3"/>
      <c r="R44" s="139" t="s">
        <v>40</v>
      </c>
      <c r="S44" s="140"/>
      <c r="T44" s="140"/>
      <c r="U44" s="135"/>
      <c r="V44" s="136"/>
      <c r="W44" s="137">
        <f>IF(U44="",0,(U44/U47))</f>
        <v>0</v>
      </c>
      <c r="X44" s="138"/>
      <c r="Y44" s="135"/>
      <c r="Z44" s="136"/>
      <c r="AA44" s="137">
        <f>IF(Y44="",0,(Y44/Y47))</f>
        <v>0</v>
      </c>
      <c r="AB44" s="138"/>
      <c r="AC44" s="135"/>
      <c r="AD44" s="136"/>
      <c r="AE44" s="137">
        <f>IF(AC44="",0,(AC44/AC47))</f>
        <v>0</v>
      </c>
      <c r="AF44" s="138"/>
      <c r="AG44" s="158"/>
      <c r="AH44" s="159"/>
      <c r="AI44" s="137">
        <f>IF(AG44="",0,(AG44/AG47))</f>
        <v>0</v>
      </c>
      <c r="AJ44" s="138"/>
      <c r="AK44" s="135"/>
      <c r="AL44" s="136"/>
      <c r="AM44" s="137">
        <f>IF(AK44="",0,(AK44/AK47))</f>
        <v>0</v>
      </c>
      <c r="AN44" s="138"/>
      <c r="AO44" s="135"/>
      <c r="AP44" s="136"/>
      <c r="AQ44" s="137">
        <f>IF(AO44="",0,(AO44/AO47))</f>
        <v>0</v>
      </c>
      <c r="AR44" s="138"/>
      <c r="AS44" s="135"/>
      <c r="AT44" s="136"/>
      <c r="AU44" s="137">
        <f>IF(AS44="",0,(AS44/AS47))</f>
        <v>0</v>
      </c>
      <c r="AV44" s="138"/>
      <c r="AW44" s="135"/>
      <c r="AX44" s="136"/>
      <c r="AY44" s="137">
        <f>IF(AW44="",0,(AW44/AW47))</f>
        <v>0</v>
      </c>
      <c r="AZ44" s="138"/>
      <c r="BA44" s="135"/>
      <c r="BB44" s="136"/>
      <c r="BC44" s="137">
        <f>IF(BA44="",0,(BA44/BA47))</f>
        <v>0</v>
      </c>
      <c r="BD44" s="138"/>
      <c r="BE44" s="225" t="s">
        <v>0</v>
      </c>
      <c r="BF44" s="226"/>
      <c r="BG44" s="227" t="s">
        <v>2</v>
      </c>
      <c r="BH44" s="228"/>
      <c r="BI44" s="135"/>
      <c r="BJ44" s="136"/>
      <c r="BK44" s="137">
        <f>IF(BI44="",0,(BI44/BI47))</f>
        <v>0</v>
      </c>
      <c r="BL44" s="138"/>
      <c r="BM44" s="135"/>
      <c r="BN44" s="136"/>
      <c r="BO44" s="137">
        <f>IF(BM44="",0,(BM44/BM47))</f>
        <v>0</v>
      </c>
      <c r="BP44" s="138"/>
      <c r="BQ44" s="231">
        <f>V45+Z45+AD45+AH45+AL45+AP45+AT45+BB45+AX45+BJ45+BN45</f>
        <v>0</v>
      </c>
      <c r="BR44" s="232"/>
      <c r="BS44" s="233"/>
      <c r="BT44" s="238">
        <f>U44+Y44+AC44+AG44+AK44+AO44+AS44+BA44+AW44+BI44+BM44</f>
        <v>0</v>
      </c>
      <c r="BU44" s="239"/>
      <c r="BV44" s="240"/>
      <c r="BW44" s="137">
        <f>IF(BT44=0,0,BT44/BT46)</f>
        <v>0</v>
      </c>
      <c r="BX44" s="172"/>
      <c r="BY44" s="173"/>
      <c r="BZ44" s="161">
        <f>RANK(DP45,$DP$9:$DS$53,1)</f>
        <v>3</v>
      </c>
      <c r="CA44" s="162"/>
      <c r="CB44" s="163"/>
      <c r="CD44" s="10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7"/>
      <c r="DZ44" s="27"/>
      <c r="EA44" s="27"/>
      <c r="EB44" s="27"/>
      <c r="EC44" s="27"/>
      <c r="ED44" s="27"/>
      <c r="EE44" s="11"/>
      <c r="EF44" s="11"/>
      <c r="EG44" s="11"/>
    </row>
    <row r="45" spans="1:137" ht="15" customHeight="1">
      <c r="A45" s="214"/>
      <c r="B45" s="215"/>
      <c r="C45" s="216"/>
      <c r="D45" s="324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6"/>
      <c r="R45" s="141"/>
      <c r="S45" s="142"/>
      <c r="T45" s="142"/>
      <c r="U45" s="4"/>
      <c r="V45" s="149">
        <f>IF($U44="",0,IF($R44+BE$8=$R$8+$U44,1,IF($R$8+$U44&gt;$R44+$BE$8,2,0)))</f>
        <v>0</v>
      </c>
      <c r="W45" s="150"/>
      <c r="X45" s="14"/>
      <c r="Y45" s="4"/>
      <c r="Z45" s="153">
        <f>IF(Y44="",0,IF($R$12+$Y44=$R44+BE12,1,IF($R$12+$Y44&gt;R44+BE12,2,0)))</f>
        <v>0</v>
      </c>
      <c r="AA45" s="153"/>
      <c r="AB45" s="14"/>
      <c r="AC45" s="4"/>
      <c r="AD45" s="153">
        <f>IF(AC44="",0,IF(R44+BE16=R16+AC44,1,IF(R16+AC44&gt;R44+BE16,2,0)))</f>
        <v>0</v>
      </c>
      <c r="AE45" s="153"/>
      <c r="AF45" s="14"/>
      <c r="AG45" s="4"/>
      <c r="AH45" s="149">
        <f>IF(AG44="",0,IF(R44+BE20=R20+AG44,1,IF(R20+AG44&gt;R44+BE20,2,0)))</f>
        <v>0</v>
      </c>
      <c r="AI45" s="150"/>
      <c r="AJ45" s="14"/>
      <c r="AK45" s="4"/>
      <c r="AL45" s="149">
        <f>IF(AK44="",0,IF(R44+BE24=R24+AK44,1,IF(R24+AK44&gt;R44+BE24,2,0)))</f>
        <v>0</v>
      </c>
      <c r="AM45" s="150"/>
      <c r="AN45" s="14"/>
      <c r="AO45" s="4"/>
      <c r="AP45" s="149">
        <f>IF(AO44="",0,IF(R44+BE28=R28+AO44,1,IF(R28+AO44&gt;R44+BE28,2,0)))</f>
        <v>0</v>
      </c>
      <c r="AQ45" s="150"/>
      <c r="AR45" s="14"/>
      <c r="AS45" s="4"/>
      <c r="AT45" s="149">
        <f>IF(AS44="",0,IF(R44+BE32=R32+AS44,1,IF(R32+AS44&gt;R44+BE32,2,0)))</f>
        <v>0</v>
      </c>
      <c r="AU45" s="150"/>
      <c r="AV45" s="14"/>
      <c r="AW45" s="4"/>
      <c r="AX45" s="149">
        <f>IF(AW44="",0,IF(R44+BE36=R36+AW44,1,IF(R36+AW44&gt;R44+BE36,2,0)))</f>
        <v>0</v>
      </c>
      <c r="AY45" s="150"/>
      <c r="AZ45" s="14"/>
      <c r="BA45" s="4"/>
      <c r="BB45" s="149">
        <f>IF(BA44="",0,IF(R44+BE40=R40+BA44,1,IF(R40+BA44&gt;R44+BE40,2,0)))</f>
        <v>0</v>
      </c>
      <c r="BC45" s="150"/>
      <c r="BD45" s="7"/>
      <c r="BE45" s="19"/>
      <c r="BF45" s="221" t="s">
        <v>4</v>
      </c>
      <c r="BG45" s="222"/>
      <c r="BH45" s="19"/>
      <c r="BI45" s="4"/>
      <c r="BJ45" s="153">
        <f>IF(BI44="",0,IF(R44+BE48=R48+BI44,1,IF(R48+BI44&gt;R44+BE48,2,0)))</f>
        <v>0</v>
      </c>
      <c r="BK45" s="153"/>
      <c r="BL45" s="14"/>
      <c r="BM45" s="4"/>
      <c r="BN45" s="153">
        <f>IF(BM44="",0,IF(R44+BE52=R52+BM44,1,IF(R52+BM44&gt;R44+BE52,2,0)))</f>
        <v>0</v>
      </c>
      <c r="BO45" s="153"/>
      <c r="BP45" s="7"/>
      <c r="BQ45" s="234"/>
      <c r="BR45" s="234"/>
      <c r="BS45" s="235"/>
      <c r="BT45" s="241"/>
      <c r="BU45" s="242"/>
      <c r="BV45" s="243"/>
      <c r="BW45" s="174"/>
      <c r="BX45" s="175"/>
      <c r="BY45" s="176"/>
      <c r="BZ45" s="164"/>
      <c r="CA45" s="165"/>
      <c r="CB45" s="166"/>
      <c r="CD45" s="10"/>
      <c r="CE45" s="22"/>
      <c r="CF45" s="309">
        <f>BQ44</f>
        <v>0</v>
      </c>
      <c r="CG45" s="309"/>
      <c r="CH45" s="22"/>
      <c r="CI45" s="22"/>
      <c r="CJ45" s="310">
        <f>BW44</f>
        <v>0</v>
      </c>
      <c r="CK45" s="310"/>
      <c r="CL45" s="310"/>
      <c r="CM45" s="22"/>
      <c r="CN45" s="22"/>
      <c r="CO45" s="24"/>
      <c r="CP45" s="22"/>
      <c r="CQ45" s="309">
        <f>BT44</f>
        <v>0</v>
      </c>
      <c r="CR45" s="309"/>
      <c r="CS45" s="309"/>
      <c r="CT45" s="22"/>
      <c r="CU45" s="22"/>
      <c r="CV45" s="309">
        <f>RANK(CF45,$CF$9:$CG$55)*1000000</f>
        <v>2000000</v>
      </c>
      <c r="CW45" s="309"/>
      <c r="CX45" s="309"/>
      <c r="CY45" s="309"/>
      <c r="CZ45" s="22"/>
      <c r="DA45" s="22"/>
      <c r="DB45" s="309">
        <f>RANK(CJ45,$CJ$9:$CL$55)*10000</f>
        <v>30000</v>
      </c>
      <c r="DC45" s="309"/>
      <c r="DD45" s="309"/>
      <c r="DE45" s="309"/>
      <c r="DF45" s="22"/>
      <c r="DG45" s="22"/>
      <c r="DH45" s="22"/>
      <c r="DI45" s="22"/>
      <c r="DJ45" s="309">
        <f>RANK(CQ45,$CQ$9:$CS$53)</f>
        <v>3</v>
      </c>
      <c r="DK45" s="309"/>
      <c r="DL45" s="309"/>
      <c r="DM45" s="309"/>
      <c r="DN45" s="22"/>
      <c r="DO45" s="23"/>
      <c r="DP45" s="315">
        <f>SUM(CV45:DM45)</f>
        <v>2030003</v>
      </c>
      <c r="DQ45" s="315"/>
      <c r="DR45" s="315"/>
      <c r="DS45" s="315"/>
      <c r="DT45" s="23"/>
      <c r="DU45" s="23"/>
      <c r="DV45" s="23"/>
      <c r="DW45" s="23"/>
      <c r="DX45" s="23"/>
      <c r="DY45" s="27"/>
      <c r="DZ45" s="27"/>
      <c r="EA45" s="27"/>
      <c r="EB45" s="27"/>
      <c r="EC45" s="27"/>
      <c r="ED45" s="27"/>
      <c r="EE45" s="11"/>
      <c r="EF45" s="11"/>
      <c r="EG45" s="11"/>
    </row>
    <row r="46" spans="1:137" ht="15" customHeight="1">
      <c r="A46" s="214"/>
      <c r="B46" s="215"/>
      <c r="C46" s="216"/>
      <c r="D46" s="324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6"/>
      <c r="R46" s="141"/>
      <c r="S46" s="142"/>
      <c r="T46" s="142"/>
      <c r="U46" s="8"/>
      <c r="V46" s="151"/>
      <c r="W46" s="152"/>
      <c r="X46" s="20"/>
      <c r="Y46" s="8"/>
      <c r="Z46" s="154"/>
      <c r="AA46" s="154"/>
      <c r="AB46" s="20"/>
      <c r="AC46" s="8"/>
      <c r="AD46" s="154"/>
      <c r="AE46" s="154"/>
      <c r="AF46" s="20"/>
      <c r="AG46" s="8"/>
      <c r="AH46" s="151"/>
      <c r="AI46" s="152"/>
      <c r="AJ46" s="20"/>
      <c r="AK46" s="8"/>
      <c r="AL46" s="151"/>
      <c r="AM46" s="152"/>
      <c r="AN46" s="20"/>
      <c r="AO46" s="8"/>
      <c r="AP46" s="151"/>
      <c r="AQ46" s="152"/>
      <c r="AR46" s="20"/>
      <c r="AS46" s="8"/>
      <c r="AT46" s="151"/>
      <c r="AU46" s="152"/>
      <c r="AV46" s="20"/>
      <c r="AW46" s="8"/>
      <c r="AX46" s="151"/>
      <c r="AY46" s="152"/>
      <c r="AZ46" s="20"/>
      <c r="BA46" s="8"/>
      <c r="BB46" s="151"/>
      <c r="BC46" s="152"/>
      <c r="BD46" s="9"/>
      <c r="BE46" s="17"/>
      <c r="BF46" s="223"/>
      <c r="BG46" s="224"/>
      <c r="BH46" s="16"/>
      <c r="BI46" s="8"/>
      <c r="BJ46" s="154"/>
      <c r="BK46" s="154"/>
      <c r="BL46" s="20"/>
      <c r="BM46" s="8"/>
      <c r="BN46" s="154"/>
      <c r="BO46" s="154"/>
      <c r="BP46" s="9"/>
      <c r="BQ46" s="234"/>
      <c r="BR46" s="234"/>
      <c r="BS46" s="235"/>
      <c r="BT46" s="177">
        <f>U47+Y47+AC47+AG47+AK47+AO47+AS47+BA47+AW47+BI47+BM47</f>
        <v>0</v>
      </c>
      <c r="BU46" s="178"/>
      <c r="BV46" s="179"/>
      <c r="BW46" s="177">
        <f>MAX(W47,AA47,AE47,AI47,AM47,AQ47,AU47,BC47,AY47,BK47,BO47)</f>
        <v>0</v>
      </c>
      <c r="BX46" s="178"/>
      <c r="BY46" s="179"/>
      <c r="BZ46" s="164"/>
      <c r="CA46" s="165"/>
      <c r="CB46" s="166"/>
      <c r="CD46" s="10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7"/>
      <c r="DZ46" s="27"/>
      <c r="EA46" s="27"/>
      <c r="EB46" s="27"/>
      <c r="EC46" s="27"/>
      <c r="ED46" s="27"/>
      <c r="EE46" s="11"/>
      <c r="EF46" s="11"/>
      <c r="EG46" s="11"/>
    </row>
    <row r="47" spans="1:137" ht="15" customHeight="1" thickBot="1">
      <c r="A47" s="214"/>
      <c r="B47" s="215"/>
      <c r="C47" s="216"/>
      <c r="D47" s="327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9"/>
      <c r="R47" s="143"/>
      <c r="S47" s="144"/>
      <c r="T47" s="144"/>
      <c r="U47" s="155">
        <f>BE11</f>
        <v>0</v>
      </c>
      <c r="V47" s="148"/>
      <c r="W47" s="156"/>
      <c r="X47" s="157"/>
      <c r="Y47" s="244">
        <f>BE15</f>
        <v>0</v>
      </c>
      <c r="Z47" s="183"/>
      <c r="AA47" s="156"/>
      <c r="AB47" s="157"/>
      <c r="AC47" s="182">
        <f>BE19</f>
        <v>0</v>
      </c>
      <c r="AD47" s="183"/>
      <c r="AE47" s="156"/>
      <c r="AF47" s="200"/>
      <c r="AG47" s="155">
        <f>BE23</f>
        <v>0</v>
      </c>
      <c r="AH47" s="148"/>
      <c r="AI47" s="156"/>
      <c r="AJ47" s="157"/>
      <c r="AK47" s="182">
        <f>BE27</f>
        <v>0</v>
      </c>
      <c r="AL47" s="183"/>
      <c r="AM47" s="156"/>
      <c r="AN47" s="200"/>
      <c r="AO47" s="244"/>
      <c r="AP47" s="183"/>
      <c r="AQ47" s="156"/>
      <c r="AR47" s="157"/>
      <c r="AS47" s="182">
        <f>BE35</f>
        <v>0</v>
      </c>
      <c r="AT47" s="183"/>
      <c r="AU47" s="156"/>
      <c r="AV47" s="200"/>
      <c r="AW47" s="244">
        <f>BE39</f>
        <v>0</v>
      </c>
      <c r="AX47" s="183"/>
      <c r="AY47" s="156"/>
      <c r="AZ47" s="157"/>
      <c r="BA47" s="244">
        <f>BE43</f>
        <v>0</v>
      </c>
      <c r="BB47" s="183"/>
      <c r="BC47" s="156"/>
      <c r="BD47" s="157"/>
      <c r="BE47" s="225" t="s">
        <v>1</v>
      </c>
      <c r="BF47" s="226"/>
      <c r="BG47" s="227" t="s">
        <v>3</v>
      </c>
      <c r="BH47" s="228"/>
      <c r="BI47" s="158"/>
      <c r="BJ47" s="159"/>
      <c r="BK47" s="156"/>
      <c r="BL47" s="157"/>
      <c r="BM47" s="200"/>
      <c r="BN47" s="159"/>
      <c r="BO47" s="156"/>
      <c r="BP47" s="200"/>
      <c r="BQ47" s="236"/>
      <c r="BR47" s="150"/>
      <c r="BS47" s="237"/>
      <c r="BT47" s="181"/>
      <c r="BU47" s="182"/>
      <c r="BV47" s="183"/>
      <c r="BW47" s="181"/>
      <c r="BX47" s="182"/>
      <c r="BY47" s="183"/>
      <c r="BZ47" s="167"/>
      <c r="CA47" s="168"/>
      <c r="CB47" s="169"/>
      <c r="CD47" s="10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7"/>
      <c r="DZ47" s="27"/>
      <c r="EA47" s="27"/>
      <c r="EB47" s="27"/>
      <c r="EC47" s="27"/>
      <c r="ED47" s="27"/>
      <c r="EE47" s="11"/>
      <c r="EF47" s="11"/>
      <c r="EG47" s="11"/>
    </row>
    <row r="48" spans="1:137" ht="15" customHeight="1">
      <c r="A48" s="211" t="s">
        <v>18</v>
      </c>
      <c r="B48" s="212"/>
      <c r="C48" s="213"/>
      <c r="D48" s="321" t="s">
        <v>40</v>
      </c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139" t="s">
        <v>40</v>
      </c>
      <c r="S48" s="140"/>
      <c r="T48" s="140"/>
      <c r="U48" s="135"/>
      <c r="V48" s="136"/>
      <c r="W48" s="137">
        <f>IF(U48="",0,(U48/U51))</f>
        <v>0</v>
      </c>
      <c r="X48" s="138"/>
      <c r="Y48" s="135"/>
      <c r="Z48" s="136"/>
      <c r="AA48" s="137">
        <f>IF(Y48="",0,(Y48/Y51))</f>
        <v>0</v>
      </c>
      <c r="AB48" s="138"/>
      <c r="AC48" s="135"/>
      <c r="AD48" s="136"/>
      <c r="AE48" s="137">
        <f>IF(AC48="",0,(AC48/AC51))</f>
        <v>0</v>
      </c>
      <c r="AF48" s="138"/>
      <c r="AG48" s="158"/>
      <c r="AH48" s="159"/>
      <c r="AI48" s="137">
        <f>IF(AG48="",0,(AG48/AG51))</f>
        <v>0</v>
      </c>
      <c r="AJ48" s="138"/>
      <c r="AK48" s="135"/>
      <c r="AL48" s="136"/>
      <c r="AM48" s="137">
        <f>IF(AK48="",0,(AK48/AK51))</f>
        <v>0</v>
      </c>
      <c r="AN48" s="138"/>
      <c r="AO48" s="135"/>
      <c r="AP48" s="136"/>
      <c r="AQ48" s="137">
        <f>IF(AO48="",0,(AO48/AO51))</f>
        <v>0</v>
      </c>
      <c r="AR48" s="138"/>
      <c r="AS48" s="135"/>
      <c r="AT48" s="136"/>
      <c r="AU48" s="137">
        <f>IF(AS48="",0,(AS48/AS51))</f>
        <v>0</v>
      </c>
      <c r="AV48" s="138"/>
      <c r="AW48" s="135"/>
      <c r="AX48" s="136"/>
      <c r="AY48" s="137">
        <f>IF(AW48="",0,(AW48/AW51))</f>
        <v>0</v>
      </c>
      <c r="AZ48" s="138"/>
      <c r="BA48" s="135"/>
      <c r="BB48" s="136"/>
      <c r="BC48" s="137">
        <f>IF(BA48="",0,(BA48/BA51))</f>
        <v>0</v>
      </c>
      <c r="BD48" s="138"/>
      <c r="BE48" s="135"/>
      <c r="BF48" s="136"/>
      <c r="BG48" s="137">
        <f>IF(BE48="",0,(BE48/BE51))</f>
        <v>0</v>
      </c>
      <c r="BH48" s="138"/>
      <c r="BI48" s="220" t="s">
        <v>0</v>
      </c>
      <c r="BJ48" s="198"/>
      <c r="BK48" s="199" t="s">
        <v>2</v>
      </c>
      <c r="BL48" s="201"/>
      <c r="BM48" s="135"/>
      <c r="BN48" s="136"/>
      <c r="BO48" s="137">
        <f>IF(BM48="",0,(BM48/BM51))</f>
        <v>0</v>
      </c>
      <c r="BP48" s="138"/>
      <c r="BQ48" s="184">
        <f>V49+Z49+AD49+AH49+AL49+AP49+AT49+AX49+BB49+BF49+BN49</f>
        <v>0</v>
      </c>
      <c r="BR48" s="185"/>
      <c r="BS48" s="186"/>
      <c r="BT48" s="170">
        <f>U48+Y48+AC48+AG48+AK48+AO48+AS48+AW48+BA48+BE48+BM48</f>
        <v>0</v>
      </c>
      <c r="BU48" s="170"/>
      <c r="BV48" s="170"/>
      <c r="BW48" s="137">
        <f>IF(BT48=0,0,BT48/BT50)</f>
        <v>0</v>
      </c>
      <c r="BX48" s="172"/>
      <c r="BY48" s="173"/>
      <c r="BZ48" s="161">
        <f>RANK(DP49,$DP$9:$DS$53,1)</f>
        <v>3</v>
      </c>
      <c r="CA48" s="162"/>
      <c r="CB48" s="163"/>
      <c r="CD48" s="10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7"/>
      <c r="DZ48" s="27"/>
      <c r="EA48" s="27"/>
      <c r="EB48" s="27"/>
      <c r="EC48" s="27"/>
      <c r="ED48" s="27"/>
      <c r="EE48" s="11"/>
      <c r="EF48" s="11"/>
      <c r="EG48" s="11"/>
    </row>
    <row r="49" spans="1:137" ht="15" customHeight="1">
      <c r="A49" s="214"/>
      <c r="B49" s="215"/>
      <c r="C49" s="216"/>
      <c r="D49" s="324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141"/>
      <c r="S49" s="142"/>
      <c r="T49" s="142"/>
      <c r="U49" s="4"/>
      <c r="V49" s="149">
        <f>IF($U48="",0,IF($R48+BI$8=$R$8+$U48,1,IF($R$8+$U48&gt;$R48+$BI$8,2,0)))</f>
        <v>0</v>
      </c>
      <c r="W49" s="150"/>
      <c r="X49" s="7"/>
      <c r="Y49" s="15"/>
      <c r="Z49" s="153">
        <f>IF(Y48="",0,IF($R$12+$Y48=$R48+BI12,1,IF($R$12+$Y48&gt;R48+BI12,2,0)))</f>
        <v>0</v>
      </c>
      <c r="AA49" s="153"/>
      <c r="AB49" s="7"/>
      <c r="AC49" s="15"/>
      <c r="AD49" s="153">
        <f>IF(AC48="",0,IF(R48+BI16=R16+AC48,1,IF(R16+AC48&gt;R48+BI16,2,0)))</f>
        <v>0</v>
      </c>
      <c r="AE49" s="153"/>
      <c r="AF49" s="7"/>
      <c r="AG49" s="15"/>
      <c r="AH49" s="149">
        <f>IF(AG48="",0,IF(R48+BI20=R20+AG48,1,IF(R20+AG48&gt;R48+BI20,2,0)))</f>
        <v>0</v>
      </c>
      <c r="AI49" s="150"/>
      <c r="AJ49" s="7"/>
      <c r="AK49" s="15"/>
      <c r="AL49" s="149">
        <f>IF(AK48="",0,IF(R48+BI24=R24+AK48,1,IF(R24+AK48&gt;R48+BI24,2,0)))</f>
        <v>0</v>
      </c>
      <c r="AM49" s="150"/>
      <c r="AN49" s="7"/>
      <c r="AO49" s="15"/>
      <c r="AP49" s="149">
        <f>IF(AO48="",0,IF(R48+BI28=R28+AO48,1,IF(R28+AO48&gt;R48+BI28,2,0)))</f>
        <v>0</v>
      </c>
      <c r="AQ49" s="150"/>
      <c r="AR49" s="7"/>
      <c r="AS49" s="15"/>
      <c r="AT49" s="149">
        <f>IF(AS48="",0,IF(R48+BI32=R32+AS48,1,IF(R32+AS48&gt;R48+BI32,2,0)))</f>
        <v>0</v>
      </c>
      <c r="AU49" s="150"/>
      <c r="AV49" s="7"/>
      <c r="AW49" s="15"/>
      <c r="AX49" s="149">
        <f>IF(AW48="",0,IF(R48+BI36=R36+AW48,1,IF(R36+AW48&gt;R48+BI36,2,0)))</f>
        <v>0</v>
      </c>
      <c r="AY49" s="150"/>
      <c r="AZ49" s="7"/>
      <c r="BA49" s="15"/>
      <c r="BB49" s="149">
        <f>IF(BA48="",0,IF(R48+BI40=R40+BA48,1,IF(R40+BA48&gt;R48+BI40,2,0)))</f>
        <v>0</v>
      </c>
      <c r="BC49" s="150"/>
      <c r="BD49" s="7"/>
      <c r="BE49" s="15"/>
      <c r="BF49" s="149">
        <f>IF(BE48="",0,IF(R48+BI44=R44+BE48,1,IF(R44+BE48&gt;R48+BI44,2,0)))</f>
        <v>0</v>
      </c>
      <c r="BG49" s="150"/>
      <c r="BH49" s="7"/>
      <c r="BI49" s="19"/>
      <c r="BJ49" s="221" t="s">
        <v>4</v>
      </c>
      <c r="BK49" s="222"/>
      <c r="BL49" s="19"/>
      <c r="BM49" s="4"/>
      <c r="BN49" s="153">
        <f>IF(BM48="",0,IF(R48+BI52=R52+BM48,1,IF(R52+BM48&gt;R48+BI52,2,0)))</f>
        <v>0</v>
      </c>
      <c r="BO49" s="153"/>
      <c r="BP49" s="7"/>
      <c r="BQ49" s="187"/>
      <c r="BR49" s="187"/>
      <c r="BS49" s="188"/>
      <c r="BT49" s="171"/>
      <c r="BU49" s="171"/>
      <c r="BV49" s="171"/>
      <c r="BW49" s="174"/>
      <c r="BX49" s="175"/>
      <c r="BY49" s="176"/>
      <c r="BZ49" s="164"/>
      <c r="CA49" s="165"/>
      <c r="CB49" s="166"/>
      <c r="CD49" s="10"/>
      <c r="CE49" s="22"/>
      <c r="CF49" s="309">
        <f>BQ48</f>
        <v>0</v>
      </c>
      <c r="CG49" s="309"/>
      <c r="CH49" s="22"/>
      <c r="CI49" s="22"/>
      <c r="CJ49" s="310">
        <f>BW48</f>
        <v>0</v>
      </c>
      <c r="CK49" s="310"/>
      <c r="CL49" s="310"/>
      <c r="CM49" s="22"/>
      <c r="CN49" s="22"/>
      <c r="CO49" s="24"/>
      <c r="CP49" s="22"/>
      <c r="CQ49" s="309">
        <f>BT48</f>
        <v>0</v>
      </c>
      <c r="CR49" s="309"/>
      <c r="CS49" s="309"/>
      <c r="CT49" s="22"/>
      <c r="CU49" s="22"/>
      <c r="CV49" s="309">
        <f>RANK(CF49,$CF$9:$CG$55)*1000000</f>
        <v>2000000</v>
      </c>
      <c r="CW49" s="309"/>
      <c r="CX49" s="309"/>
      <c r="CY49" s="309"/>
      <c r="CZ49" s="22"/>
      <c r="DA49" s="22"/>
      <c r="DB49" s="309">
        <f>RANK(CJ49,$CJ$9:$CL$55)*10000</f>
        <v>30000</v>
      </c>
      <c r="DC49" s="309"/>
      <c r="DD49" s="309"/>
      <c r="DE49" s="309"/>
      <c r="DF49" s="22"/>
      <c r="DG49" s="22"/>
      <c r="DH49" s="22"/>
      <c r="DI49" s="22"/>
      <c r="DJ49" s="309">
        <f>RANK(CQ49,$CQ$9:$CS$53)</f>
        <v>3</v>
      </c>
      <c r="DK49" s="309"/>
      <c r="DL49" s="309"/>
      <c r="DM49" s="309"/>
      <c r="DN49" s="22"/>
      <c r="DO49" s="23"/>
      <c r="DP49" s="315">
        <f>SUM(CV49:DM49)</f>
        <v>2030003</v>
      </c>
      <c r="DQ49" s="315"/>
      <c r="DR49" s="315"/>
      <c r="DS49" s="315"/>
      <c r="DT49" s="23"/>
      <c r="DU49" s="23"/>
      <c r="DV49" s="23"/>
      <c r="DW49" s="23"/>
      <c r="DX49" s="23"/>
      <c r="DY49" s="27"/>
      <c r="DZ49" s="27"/>
      <c r="EA49" s="27"/>
      <c r="EB49" s="27"/>
      <c r="EC49" s="27"/>
      <c r="ED49" s="27"/>
      <c r="EE49" s="11"/>
      <c r="EF49" s="11"/>
      <c r="EG49" s="11"/>
    </row>
    <row r="50" spans="1:137" ht="15" customHeight="1">
      <c r="A50" s="214"/>
      <c r="B50" s="215"/>
      <c r="C50" s="216"/>
      <c r="D50" s="324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141"/>
      <c r="S50" s="142"/>
      <c r="T50" s="142"/>
      <c r="U50" s="8"/>
      <c r="V50" s="151"/>
      <c r="W50" s="152"/>
      <c r="X50" s="9"/>
      <c r="Y50" s="21"/>
      <c r="Z50" s="154"/>
      <c r="AA50" s="154"/>
      <c r="AB50" s="9"/>
      <c r="AC50" s="21"/>
      <c r="AD50" s="154"/>
      <c r="AE50" s="154"/>
      <c r="AF50" s="9"/>
      <c r="AG50" s="21"/>
      <c r="AH50" s="151"/>
      <c r="AI50" s="152"/>
      <c r="AJ50" s="9"/>
      <c r="AK50" s="21"/>
      <c r="AL50" s="151"/>
      <c r="AM50" s="152"/>
      <c r="AN50" s="9"/>
      <c r="AO50" s="21"/>
      <c r="AP50" s="151"/>
      <c r="AQ50" s="152"/>
      <c r="AR50" s="9"/>
      <c r="AS50" s="21"/>
      <c r="AT50" s="151"/>
      <c r="AU50" s="152"/>
      <c r="AV50" s="9"/>
      <c r="AW50" s="21"/>
      <c r="AX50" s="151"/>
      <c r="AY50" s="152"/>
      <c r="AZ50" s="9"/>
      <c r="BA50" s="21"/>
      <c r="BB50" s="151"/>
      <c r="BC50" s="152"/>
      <c r="BD50" s="9"/>
      <c r="BE50" s="21"/>
      <c r="BF50" s="151"/>
      <c r="BG50" s="152"/>
      <c r="BH50" s="9"/>
      <c r="BI50" s="17"/>
      <c r="BJ50" s="223"/>
      <c r="BK50" s="224"/>
      <c r="BL50" s="16"/>
      <c r="BM50" s="8"/>
      <c r="BN50" s="154"/>
      <c r="BO50" s="154"/>
      <c r="BP50" s="9"/>
      <c r="BQ50" s="187"/>
      <c r="BR50" s="187"/>
      <c r="BS50" s="188"/>
      <c r="BT50" s="177">
        <f>U51+Y51+AC51+AG51+AK51+AO51+AS51+AW51+BA51+BE51+BM51</f>
        <v>1</v>
      </c>
      <c r="BU50" s="178"/>
      <c r="BV50" s="179"/>
      <c r="BW50" s="177">
        <f>MAX(W51,AA51,AE51,AI51,AM51,AQ51,AU51,BC51,AY51,BK51,BO51)</f>
        <v>0</v>
      </c>
      <c r="BX50" s="178"/>
      <c r="BY50" s="179"/>
      <c r="BZ50" s="164"/>
      <c r="CA50" s="165"/>
      <c r="CB50" s="166"/>
      <c r="CD50" s="10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7"/>
      <c r="DZ50" s="27"/>
      <c r="EA50" s="27"/>
      <c r="EB50" s="27"/>
      <c r="EC50" s="27"/>
      <c r="ED50" s="27"/>
      <c r="EE50" s="11"/>
      <c r="EF50" s="11"/>
      <c r="EG50" s="11"/>
    </row>
    <row r="51" spans="1:137" ht="15" customHeight="1" thickBot="1">
      <c r="A51" s="217"/>
      <c r="B51" s="218"/>
      <c r="C51" s="219"/>
      <c r="D51" s="327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143"/>
      <c r="S51" s="144"/>
      <c r="T51" s="144"/>
      <c r="U51" s="155">
        <f>BI11</f>
        <v>0</v>
      </c>
      <c r="V51" s="148"/>
      <c r="W51" s="145"/>
      <c r="X51" s="146"/>
      <c r="Y51" s="155">
        <f>BI15</f>
        <v>1</v>
      </c>
      <c r="Z51" s="148"/>
      <c r="AA51" s="145"/>
      <c r="AB51" s="146"/>
      <c r="AC51" s="147">
        <f>BI19</f>
        <v>0</v>
      </c>
      <c r="AD51" s="148"/>
      <c r="AE51" s="145"/>
      <c r="AF51" s="160"/>
      <c r="AG51" s="155">
        <f>BI23</f>
        <v>0</v>
      </c>
      <c r="AH51" s="148"/>
      <c r="AI51" s="145"/>
      <c r="AJ51" s="146"/>
      <c r="AK51" s="147">
        <f>BI27</f>
        <v>0</v>
      </c>
      <c r="AL51" s="148"/>
      <c r="AM51" s="145"/>
      <c r="AN51" s="160"/>
      <c r="AO51" s="155">
        <f>BI31</f>
        <v>0</v>
      </c>
      <c r="AP51" s="148"/>
      <c r="AQ51" s="145"/>
      <c r="AR51" s="146"/>
      <c r="AS51" s="147">
        <f>BI35</f>
        <v>0</v>
      </c>
      <c r="AT51" s="148"/>
      <c r="AU51" s="145"/>
      <c r="AV51" s="160"/>
      <c r="AW51" s="155">
        <f>BI39</f>
        <v>0</v>
      </c>
      <c r="AX51" s="148"/>
      <c r="AY51" s="145"/>
      <c r="AZ51" s="146"/>
      <c r="BA51" s="155">
        <f>BI43</f>
        <v>0</v>
      </c>
      <c r="BB51" s="148"/>
      <c r="BC51" s="145"/>
      <c r="BD51" s="146"/>
      <c r="BE51" s="155">
        <f>BI47</f>
        <v>0</v>
      </c>
      <c r="BF51" s="148"/>
      <c r="BG51" s="145"/>
      <c r="BH51" s="160"/>
      <c r="BI51" s="229" t="s">
        <v>1</v>
      </c>
      <c r="BJ51" s="230"/>
      <c r="BK51" s="195" t="s">
        <v>3</v>
      </c>
      <c r="BL51" s="196"/>
      <c r="BM51" s="160"/>
      <c r="BN51" s="194"/>
      <c r="BO51" s="145"/>
      <c r="BP51" s="160"/>
      <c r="BQ51" s="189"/>
      <c r="BR51" s="190"/>
      <c r="BS51" s="191"/>
      <c r="BT51" s="180"/>
      <c r="BU51" s="147"/>
      <c r="BV51" s="148"/>
      <c r="BW51" s="181"/>
      <c r="BX51" s="182"/>
      <c r="BY51" s="183"/>
      <c r="BZ51" s="167"/>
      <c r="CA51" s="168"/>
      <c r="CB51" s="169"/>
      <c r="CD51" s="10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7"/>
      <c r="DZ51" s="27"/>
      <c r="EA51" s="27"/>
      <c r="EB51" s="27"/>
      <c r="EC51" s="27"/>
      <c r="ED51" s="27"/>
      <c r="EE51" s="11"/>
      <c r="EF51" s="11"/>
      <c r="EG51" s="11"/>
    </row>
    <row r="52" spans="1:137" ht="15" customHeight="1">
      <c r="A52" s="211" t="s">
        <v>19</v>
      </c>
      <c r="B52" s="212"/>
      <c r="C52" s="213"/>
      <c r="D52" s="321" t="s">
        <v>19</v>
      </c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3"/>
      <c r="R52" s="139"/>
      <c r="S52" s="140"/>
      <c r="T52" s="140"/>
      <c r="U52" s="135"/>
      <c r="V52" s="136"/>
      <c r="W52" s="137">
        <f>IF(U52="",0,(U52/U55))</f>
        <v>0</v>
      </c>
      <c r="X52" s="138"/>
      <c r="Y52" s="135"/>
      <c r="Z52" s="136"/>
      <c r="AA52" s="137">
        <f>IF(Y52="",0,(Y52/Y55))</f>
        <v>0</v>
      </c>
      <c r="AB52" s="138"/>
      <c r="AC52" s="135"/>
      <c r="AD52" s="136"/>
      <c r="AE52" s="137">
        <f>IF(AC52="",0,(AC52/AC55))</f>
        <v>0</v>
      </c>
      <c r="AF52" s="138"/>
      <c r="AG52" s="158"/>
      <c r="AH52" s="159"/>
      <c r="AI52" s="137">
        <f>IF(AG52="",0,(AG52/AG55))</f>
        <v>0</v>
      </c>
      <c r="AJ52" s="138"/>
      <c r="AK52" s="135"/>
      <c r="AL52" s="136"/>
      <c r="AM52" s="137">
        <f>IF(AK52="",0,(AK52/AK55))</f>
        <v>0</v>
      </c>
      <c r="AN52" s="138"/>
      <c r="AO52" s="135"/>
      <c r="AP52" s="136"/>
      <c r="AQ52" s="137">
        <f>IF(AO52="",0,(AO52/AO55))</f>
        <v>0</v>
      </c>
      <c r="AR52" s="138"/>
      <c r="AS52" s="135"/>
      <c r="AT52" s="136"/>
      <c r="AU52" s="137">
        <f>IF(AS52="",0,(AS52/AS55))</f>
        <v>0</v>
      </c>
      <c r="AV52" s="138"/>
      <c r="AW52" s="135"/>
      <c r="AX52" s="136"/>
      <c r="AY52" s="137">
        <f>IF(AW52="",0,(AW52/AW55))</f>
        <v>0</v>
      </c>
      <c r="AZ52" s="138"/>
      <c r="BA52" s="135"/>
      <c r="BB52" s="136"/>
      <c r="BC52" s="137">
        <f>IF(BA52="",0,(BA52/BA55))</f>
        <v>0</v>
      </c>
      <c r="BD52" s="138"/>
      <c r="BE52" s="135"/>
      <c r="BF52" s="136"/>
      <c r="BG52" s="137">
        <f>IF(BE52="",0,(BE52/BE55))</f>
        <v>0</v>
      </c>
      <c r="BH52" s="138"/>
      <c r="BI52" s="135"/>
      <c r="BJ52" s="136"/>
      <c r="BK52" s="137">
        <f>IF(BI52="",0,(BI52/BI55))</f>
        <v>0</v>
      </c>
      <c r="BL52" s="138"/>
      <c r="BM52" s="197" t="s">
        <v>0</v>
      </c>
      <c r="BN52" s="198"/>
      <c r="BO52" s="199" t="s">
        <v>2</v>
      </c>
      <c r="BP52" s="197"/>
      <c r="BQ52" s="184">
        <f>V53+Z53+AD53+AH53+AL53+AP53+AT53+AX53+BB53+BF53+BJ53</f>
        <v>0</v>
      </c>
      <c r="BR52" s="185"/>
      <c r="BS52" s="186"/>
      <c r="BT52" s="170">
        <f>U52+Y52+AC52+AG52+AK52+AO52+AS52+AW52+BA52+BE52+BI52</f>
        <v>0</v>
      </c>
      <c r="BU52" s="170"/>
      <c r="BV52" s="170"/>
      <c r="BW52" s="137">
        <f>IF(BT52=0,0,BT52/BT54)</f>
        <v>0</v>
      </c>
      <c r="BX52" s="172"/>
      <c r="BY52" s="173"/>
      <c r="BZ52" s="161">
        <f>RANK(DP53,$DP$9:$DS$53,1)</f>
        <v>3</v>
      </c>
      <c r="CA52" s="162"/>
      <c r="CB52" s="163"/>
      <c r="CD52" s="10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7"/>
      <c r="DZ52" s="27"/>
      <c r="EA52" s="27"/>
      <c r="EB52" s="27"/>
      <c r="EC52" s="27"/>
      <c r="ED52" s="27"/>
      <c r="EE52" s="11"/>
      <c r="EF52" s="11"/>
      <c r="EG52" s="11"/>
    </row>
    <row r="53" spans="1:137" ht="15" customHeight="1">
      <c r="A53" s="214"/>
      <c r="B53" s="215"/>
      <c r="C53" s="216"/>
      <c r="D53" s="324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6"/>
      <c r="R53" s="141"/>
      <c r="S53" s="142"/>
      <c r="T53" s="142"/>
      <c r="U53" s="4"/>
      <c r="V53" s="149">
        <f>IF($U52="",0,IF($R52+BM$8=$R$8+$U52,1,IF($R$8+$U52&gt;$R52+$BM$8,2,0)))</f>
        <v>0</v>
      </c>
      <c r="W53" s="150"/>
      <c r="X53" s="14"/>
      <c r="Y53" s="4"/>
      <c r="Z53" s="153">
        <f>IF(Y52="",0,IF($R$12+$Y52=$R52+BM12,1,IF($R$12+$Y52&gt;R52+BM12,2,0)))</f>
        <v>0</v>
      </c>
      <c r="AA53" s="153"/>
      <c r="AB53" s="14"/>
      <c r="AC53" s="4"/>
      <c r="AD53" s="153">
        <f>IF(AC52="",0,IF(R52+BM16=R16+AC52,1,IF(R16+AC52&gt;R52+BM16,2,0)))</f>
        <v>0</v>
      </c>
      <c r="AE53" s="153"/>
      <c r="AF53" s="14"/>
      <c r="AG53" s="4"/>
      <c r="AH53" s="149">
        <f>IF(AG52="",0,IF(R52+BM20=R20+AG52,1,IF(R20+AG52&gt;R52+BM20,2,0)))</f>
        <v>0</v>
      </c>
      <c r="AI53" s="150"/>
      <c r="AJ53" s="14"/>
      <c r="AK53" s="4"/>
      <c r="AL53" s="149">
        <f>IF(AK52="",0,IF(R52+BM24=R24+AK52,1,IF(R24+AK52&gt;R52+BM24,2,0)))</f>
        <v>0</v>
      </c>
      <c r="AM53" s="150"/>
      <c r="AN53" s="14"/>
      <c r="AO53" s="4"/>
      <c r="AP53" s="149">
        <f>IF(AO52="",0,IF(R52+BM28=R28+AO52,1,IF(R28+AO52&gt;R52+BM28,2,0)))</f>
        <v>0</v>
      </c>
      <c r="AQ53" s="150"/>
      <c r="AR53" s="14"/>
      <c r="AS53" s="4"/>
      <c r="AT53" s="149">
        <f>IF(AS52="",0,IF(R52+BM32=R32+AS52,1,IF(R32+AS52&gt;R52+BM32,2,0)))</f>
        <v>0</v>
      </c>
      <c r="AU53" s="150"/>
      <c r="AV53" s="14"/>
      <c r="AW53" s="4"/>
      <c r="AX53" s="149">
        <f>IF(AW52="",0,IF(R52+BM36=R36+AW52,1,IF(R36+AW52&gt;R52+BM36,2,0)))</f>
        <v>0</v>
      </c>
      <c r="AY53" s="150"/>
      <c r="AZ53" s="14"/>
      <c r="BA53" s="4"/>
      <c r="BB53" s="149">
        <f>IF(BA52="",0,IF(R52+BM40=R40+BA52,1,IF(R40+BA52&gt;R52+BM40,2,0)))</f>
        <v>0</v>
      </c>
      <c r="BC53" s="150"/>
      <c r="BD53" s="14"/>
      <c r="BE53" s="4"/>
      <c r="BF53" s="149">
        <f>IF(BE52="",0,IF(R52+BM44=R44+BE52,1,IF(R44+BE52&gt;R52+BM44,2,0)))</f>
        <v>0</v>
      </c>
      <c r="BG53" s="150"/>
      <c r="BH53" s="14"/>
      <c r="BI53" s="4"/>
      <c r="BJ53" s="149">
        <f>IF(BI52="",0,IF(R52+BM48=R48+BI52,1,IF(R48+BI52&gt;R52+BM48,2,0)))</f>
        <v>0</v>
      </c>
      <c r="BK53" s="150"/>
      <c r="BL53" s="7"/>
      <c r="BM53" s="19"/>
      <c r="BN53" s="221" t="s">
        <v>4</v>
      </c>
      <c r="BO53" s="222"/>
      <c r="BP53" s="19"/>
      <c r="BQ53" s="192"/>
      <c r="BR53" s="187"/>
      <c r="BS53" s="188"/>
      <c r="BT53" s="171"/>
      <c r="BU53" s="171"/>
      <c r="BV53" s="171"/>
      <c r="BW53" s="174"/>
      <c r="BX53" s="175"/>
      <c r="BY53" s="176"/>
      <c r="BZ53" s="164"/>
      <c r="CA53" s="165"/>
      <c r="CB53" s="166"/>
      <c r="CD53" s="10"/>
      <c r="CE53" s="22"/>
      <c r="CF53" s="309">
        <f>BQ52</f>
        <v>0</v>
      </c>
      <c r="CG53" s="309"/>
      <c r="CH53" s="22"/>
      <c r="CI53" s="22"/>
      <c r="CJ53" s="310">
        <f>BW52</f>
        <v>0</v>
      </c>
      <c r="CK53" s="310"/>
      <c r="CL53" s="310"/>
      <c r="CM53" s="22"/>
      <c r="CN53" s="22"/>
      <c r="CO53" s="24"/>
      <c r="CP53" s="22"/>
      <c r="CQ53" s="309">
        <f>BT52</f>
        <v>0</v>
      </c>
      <c r="CR53" s="309"/>
      <c r="CS53" s="309"/>
      <c r="CT53" s="22"/>
      <c r="CU53" s="22"/>
      <c r="CV53" s="309">
        <f>RANK(CF53,$CF$9:$CG$55)*1000000</f>
        <v>2000000</v>
      </c>
      <c r="CW53" s="309"/>
      <c r="CX53" s="309"/>
      <c r="CY53" s="309"/>
      <c r="CZ53" s="22"/>
      <c r="DA53" s="22"/>
      <c r="DB53" s="309">
        <f>RANK(CJ53,$CJ$9:$CL$55)*10000</f>
        <v>30000</v>
      </c>
      <c r="DC53" s="309"/>
      <c r="DD53" s="309"/>
      <c r="DE53" s="309"/>
      <c r="DF53" s="22"/>
      <c r="DG53" s="22"/>
      <c r="DH53" s="22"/>
      <c r="DI53" s="22"/>
      <c r="DJ53" s="309">
        <f>RANK(CQ53,$CQ$9:$CS$53)</f>
        <v>3</v>
      </c>
      <c r="DK53" s="309"/>
      <c r="DL53" s="309"/>
      <c r="DM53" s="309"/>
      <c r="DN53" s="22"/>
      <c r="DO53" s="23"/>
      <c r="DP53" s="315">
        <f>SUM(CV53:DM53)</f>
        <v>2030003</v>
      </c>
      <c r="DQ53" s="315"/>
      <c r="DR53" s="315"/>
      <c r="DS53" s="315"/>
      <c r="DT53" s="23"/>
      <c r="DU53" s="23"/>
      <c r="DV53" s="23"/>
      <c r="DW53" s="23"/>
      <c r="DX53" s="23"/>
      <c r="DY53" s="27"/>
      <c r="DZ53" s="27"/>
      <c r="EA53" s="27"/>
      <c r="EB53" s="27"/>
      <c r="EC53" s="27"/>
      <c r="ED53" s="27"/>
      <c r="EE53" s="11"/>
      <c r="EF53" s="11"/>
      <c r="EG53" s="11"/>
    </row>
    <row r="54" spans="1:137" ht="15" customHeight="1">
      <c r="A54" s="214"/>
      <c r="B54" s="215"/>
      <c r="C54" s="216"/>
      <c r="D54" s="324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6"/>
      <c r="R54" s="141"/>
      <c r="S54" s="142"/>
      <c r="T54" s="142"/>
      <c r="U54" s="8"/>
      <c r="V54" s="151"/>
      <c r="W54" s="152"/>
      <c r="X54" s="20"/>
      <c r="Y54" s="8"/>
      <c r="Z54" s="154"/>
      <c r="AA54" s="154"/>
      <c r="AB54" s="20"/>
      <c r="AC54" s="8"/>
      <c r="AD54" s="154"/>
      <c r="AE54" s="154"/>
      <c r="AF54" s="20"/>
      <c r="AG54" s="8"/>
      <c r="AH54" s="151"/>
      <c r="AI54" s="152"/>
      <c r="AJ54" s="20"/>
      <c r="AK54" s="8"/>
      <c r="AL54" s="151"/>
      <c r="AM54" s="152"/>
      <c r="AN54" s="20"/>
      <c r="AO54" s="8"/>
      <c r="AP54" s="151"/>
      <c r="AQ54" s="152"/>
      <c r="AR54" s="20"/>
      <c r="AS54" s="8"/>
      <c r="AT54" s="151"/>
      <c r="AU54" s="152"/>
      <c r="AV54" s="20"/>
      <c r="AW54" s="8"/>
      <c r="AX54" s="151"/>
      <c r="AY54" s="152"/>
      <c r="AZ54" s="20"/>
      <c r="BA54" s="8"/>
      <c r="BB54" s="151"/>
      <c r="BC54" s="152"/>
      <c r="BD54" s="20"/>
      <c r="BE54" s="8"/>
      <c r="BF54" s="151"/>
      <c r="BG54" s="152"/>
      <c r="BH54" s="20"/>
      <c r="BI54" s="8"/>
      <c r="BJ54" s="151"/>
      <c r="BK54" s="152"/>
      <c r="BL54" s="9"/>
      <c r="BM54" s="17"/>
      <c r="BN54" s="223"/>
      <c r="BO54" s="224"/>
      <c r="BP54" s="16"/>
      <c r="BQ54" s="192"/>
      <c r="BR54" s="187"/>
      <c r="BS54" s="188"/>
      <c r="BT54" s="177">
        <f>U55+Y55+AC55+AG55+AK55+AO55+AS55+AW55+BA55+BE55+BI55</f>
        <v>0</v>
      </c>
      <c r="BU54" s="178"/>
      <c r="BV54" s="179"/>
      <c r="BW54" s="177">
        <f>MAX(W55,AA55,AE55,AI55,AM55,AQ55,AU55,BC55,AY55,BK55,BG55)</f>
        <v>0</v>
      </c>
      <c r="BX54" s="178"/>
      <c r="BY54" s="179"/>
      <c r="BZ54" s="164"/>
      <c r="CA54" s="165"/>
      <c r="CB54" s="166"/>
      <c r="CD54" s="10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7"/>
      <c r="DZ54" s="27"/>
      <c r="EA54" s="27"/>
      <c r="EB54" s="27"/>
      <c r="EC54" s="27"/>
      <c r="ED54" s="27"/>
      <c r="EE54" s="11"/>
      <c r="EF54" s="11"/>
      <c r="EG54" s="11"/>
    </row>
    <row r="55" spans="1:137" ht="15" customHeight="1" thickBot="1">
      <c r="A55" s="217"/>
      <c r="B55" s="218"/>
      <c r="C55" s="219"/>
      <c r="D55" s="327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9"/>
      <c r="R55" s="143"/>
      <c r="S55" s="144"/>
      <c r="T55" s="144"/>
      <c r="U55" s="155">
        <f>BM11</f>
        <v>0</v>
      </c>
      <c r="V55" s="148"/>
      <c r="W55" s="145"/>
      <c r="X55" s="146"/>
      <c r="Y55" s="155">
        <f>BM15</f>
        <v>0</v>
      </c>
      <c r="Z55" s="148"/>
      <c r="AA55" s="145"/>
      <c r="AB55" s="146"/>
      <c r="AC55" s="147">
        <f>BM19</f>
        <v>0</v>
      </c>
      <c r="AD55" s="148"/>
      <c r="AE55" s="145"/>
      <c r="AF55" s="160"/>
      <c r="AG55" s="155">
        <f>BM23</f>
        <v>0</v>
      </c>
      <c r="AH55" s="148"/>
      <c r="AI55" s="145"/>
      <c r="AJ55" s="146"/>
      <c r="AK55" s="147">
        <f>BM27</f>
        <v>0</v>
      </c>
      <c r="AL55" s="148"/>
      <c r="AM55" s="145"/>
      <c r="AN55" s="160"/>
      <c r="AO55" s="155">
        <f>BM31</f>
        <v>0</v>
      </c>
      <c r="AP55" s="148"/>
      <c r="AQ55" s="145"/>
      <c r="AR55" s="146"/>
      <c r="AS55" s="147">
        <f>BM35</f>
        <v>0</v>
      </c>
      <c r="AT55" s="148"/>
      <c r="AU55" s="145"/>
      <c r="AV55" s="160"/>
      <c r="AW55" s="155">
        <f>BM39</f>
        <v>0</v>
      </c>
      <c r="AX55" s="148"/>
      <c r="AY55" s="145"/>
      <c r="AZ55" s="146"/>
      <c r="BA55" s="155">
        <f>BM43</f>
        <v>0</v>
      </c>
      <c r="BB55" s="148"/>
      <c r="BC55" s="145"/>
      <c r="BD55" s="146"/>
      <c r="BE55" s="155">
        <f>BM47</f>
        <v>0</v>
      </c>
      <c r="BF55" s="148"/>
      <c r="BG55" s="145"/>
      <c r="BH55" s="160"/>
      <c r="BI55" s="155">
        <f>BM51</f>
        <v>0</v>
      </c>
      <c r="BJ55" s="148"/>
      <c r="BK55" s="145"/>
      <c r="BL55" s="146"/>
      <c r="BM55" s="308" t="s">
        <v>1</v>
      </c>
      <c r="BN55" s="230"/>
      <c r="BO55" s="195" t="s">
        <v>3</v>
      </c>
      <c r="BP55" s="308"/>
      <c r="BQ55" s="189"/>
      <c r="BR55" s="190"/>
      <c r="BS55" s="191"/>
      <c r="BT55" s="180"/>
      <c r="BU55" s="147"/>
      <c r="BV55" s="148"/>
      <c r="BW55" s="180"/>
      <c r="BX55" s="147"/>
      <c r="BY55" s="148"/>
      <c r="BZ55" s="167"/>
      <c r="CA55" s="168"/>
      <c r="CB55" s="169"/>
      <c r="CD55" s="10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7"/>
      <c r="DZ55" s="27"/>
      <c r="EA55" s="27"/>
      <c r="EB55" s="27"/>
      <c r="EC55" s="27"/>
      <c r="ED55" s="27"/>
      <c r="EE55" s="11"/>
      <c r="EF55" s="11"/>
      <c r="EG55" s="11"/>
    </row>
    <row r="56" spans="1:137" s="5" customFormat="1" ht="15.75" customHeight="1">
      <c r="A56" s="311" t="s">
        <v>26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6" t="s">
        <v>21</v>
      </c>
      <c r="M56" s="316"/>
      <c r="N56" s="316"/>
      <c r="O56" s="316"/>
      <c r="P56" s="316"/>
      <c r="Q56" s="316"/>
      <c r="R56" s="126"/>
      <c r="S56" s="71"/>
      <c r="T56" s="71"/>
      <c r="U56" s="132"/>
      <c r="V56" s="133"/>
      <c r="W56" s="318" t="s">
        <v>24</v>
      </c>
      <c r="X56" s="318"/>
      <c r="Y56" s="318"/>
      <c r="Z56" s="318"/>
      <c r="AA56" s="318"/>
      <c r="AB56" s="318"/>
      <c r="AC56" s="72"/>
      <c r="AD56" s="72"/>
      <c r="AE56" s="72"/>
      <c r="AF56" s="72"/>
      <c r="AG56" s="72"/>
      <c r="AH56" s="72"/>
      <c r="AI56" s="72"/>
      <c r="AJ56" s="72"/>
      <c r="AK56" s="73"/>
      <c r="AL56" s="73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312" t="s">
        <v>25</v>
      </c>
      <c r="BR56" s="312"/>
      <c r="BS56" s="312"/>
      <c r="BT56" s="312"/>
      <c r="BU56" s="312"/>
      <c r="BV56" s="312"/>
      <c r="BW56" s="313">
        <f ca="1">TODAY()</f>
        <v>44108</v>
      </c>
      <c r="BX56" s="313"/>
      <c r="BY56" s="313"/>
      <c r="BZ56" s="313"/>
      <c r="CA56" s="313"/>
      <c r="CB56" s="313"/>
      <c r="CC56" s="28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1"/>
      <c r="ED56" s="31"/>
    </row>
    <row r="57" spans="1:137" s="5" customFormat="1" ht="15.75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7"/>
      <c r="M57" s="317"/>
      <c r="N57" s="317"/>
      <c r="O57" s="317"/>
      <c r="P57" s="317"/>
      <c r="Q57" s="317"/>
      <c r="R57" s="72"/>
      <c r="S57" s="74"/>
      <c r="T57" s="74"/>
      <c r="U57" s="132"/>
      <c r="V57" s="134"/>
      <c r="W57" s="319"/>
      <c r="X57" s="319"/>
      <c r="Y57" s="319"/>
      <c r="Z57" s="319"/>
      <c r="AA57" s="319"/>
      <c r="AB57" s="319"/>
      <c r="AC57" s="72"/>
      <c r="AD57" s="72"/>
      <c r="AE57" s="72"/>
      <c r="AF57" s="72"/>
      <c r="AG57" s="72"/>
      <c r="AH57" s="72"/>
      <c r="AI57" s="72"/>
      <c r="AJ57" s="72"/>
      <c r="AK57" s="73"/>
      <c r="AL57" s="73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311"/>
      <c r="BR57" s="311"/>
      <c r="BS57" s="311"/>
      <c r="BT57" s="311"/>
      <c r="BU57" s="311"/>
      <c r="BV57" s="311"/>
      <c r="BW57" s="314"/>
      <c r="BX57" s="314"/>
      <c r="BY57" s="314"/>
      <c r="BZ57" s="314"/>
      <c r="CA57" s="314"/>
      <c r="CB57" s="314"/>
      <c r="CC57" s="28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1"/>
      <c r="ED57" s="31"/>
    </row>
    <row r="58" spans="1:137" ht="1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12"/>
      <c r="ED58" s="12"/>
    </row>
    <row r="59" spans="1:137" ht="1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12"/>
      <c r="ED59" s="12"/>
    </row>
    <row r="60" spans="1:137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12"/>
      <c r="ED60" s="12"/>
    </row>
    <row r="61" spans="1:137" ht="1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12"/>
      <c r="ED61" s="12"/>
    </row>
    <row r="62" spans="1:137" ht="1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12"/>
      <c r="ED62" s="12"/>
    </row>
    <row r="63" spans="1:137" ht="1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12"/>
      <c r="ED63" s="12"/>
    </row>
    <row r="64" spans="1:137" ht="1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12"/>
      <c r="ED64" s="12"/>
    </row>
    <row r="65" spans="1:134" ht="1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12"/>
      <c r="ED65" s="12"/>
    </row>
    <row r="66" spans="1:134" ht="1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12"/>
      <c r="ED66" s="12"/>
    </row>
    <row r="67" spans="1:134" ht="1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12"/>
      <c r="ED67" s="12"/>
    </row>
    <row r="68" spans="1:134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12"/>
      <c r="ED68" s="12"/>
    </row>
    <row r="69" spans="1:134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12"/>
      <c r="ED69" s="12"/>
    </row>
  </sheetData>
  <sheetProtection algorithmName="SHA-512" hashValue="8tVFkAlPy1I5Kn/DNuXxZhy7sfqsBIyMHJ5DbVpaNaogKVuQPYk5QWlBEWQcQBwo4sKPIVGNQX+8RcnAGJ89ag==" saltValue="K3MDPoFIVwuFs9E11SxgFA==" spinCount="100000" sheet="1" selectLockedCells="1"/>
  <mergeCells count="943">
    <mergeCell ref="A1:CB2"/>
    <mergeCell ref="D36:Q39"/>
    <mergeCell ref="D40:Q43"/>
    <mergeCell ref="D44:Q47"/>
    <mergeCell ref="D48:Q51"/>
    <mergeCell ref="D52:Q55"/>
    <mergeCell ref="D8:Q11"/>
    <mergeCell ref="D12:Q15"/>
    <mergeCell ref="D16:Q19"/>
    <mergeCell ref="D20:Q23"/>
    <mergeCell ref="D24:Q27"/>
    <mergeCell ref="D28:Q31"/>
    <mergeCell ref="D32:Q35"/>
    <mergeCell ref="AW52:AX52"/>
    <mergeCell ref="AY52:AZ52"/>
    <mergeCell ref="AI52:AJ52"/>
    <mergeCell ref="AK52:AL52"/>
    <mergeCell ref="AM52:AN52"/>
    <mergeCell ref="AO52:AP52"/>
    <mergeCell ref="AQ52:AR52"/>
    <mergeCell ref="AS52:AT52"/>
    <mergeCell ref="AU52:AV52"/>
    <mergeCell ref="BZ28:CB31"/>
    <mergeCell ref="AK28:AL28"/>
    <mergeCell ref="L56:Q57"/>
    <mergeCell ref="BA55:BB55"/>
    <mergeCell ref="BC55:BD55"/>
    <mergeCell ref="DJ53:DM53"/>
    <mergeCell ref="DP53:DS53"/>
    <mergeCell ref="CF53:CG53"/>
    <mergeCell ref="CJ53:CL53"/>
    <mergeCell ref="CQ53:CS53"/>
    <mergeCell ref="CV53:CY53"/>
    <mergeCell ref="DB53:DE53"/>
    <mergeCell ref="AX53:AY54"/>
    <mergeCell ref="BN53:BO54"/>
    <mergeCell ref="BM55:BN55"/>
    <mergeCell ref="BO55:BP55"/>
    <mergeCell ref="BF53:BG54"/>
    <mergeCell ref="BE55:BF55"/>
    <mergeCell ref="BB53:BC54"/>
    <mergeCell ref="W56:AB57"/>
    <mergeCell ref="AQ55:AR55"/>
    <mergeCell ref="AW55:AX55"/>
    <mergeCell ref="AY55:AZ55"/>
    <mergeCell ref="AP53:AQ54"/>
    <mergeCell ref="AT53:AU54"/>
    <mergeCell ref="AM55:AN55"/>
    <mergeCell ref="CF49:CG49"/>
    <mergeCell ref="CJ49:CL49"/>
    <mergeCell ref="CQ49:CS49"/>
    <mergeCell ref="CV49:CY49"/>
    <mergeCell ref="DB49:DE49"/>
    <mergeCell ref="DJ49:DM49"/>
    <mergeCell ref="DP49:DS49"/>
    <mergeCell ref="CF45:CG45"/>
    <mergeCell ref="CJ45:CL45"/>
    <mergeCell ref="CQ45:CS45"/>
    <mergeCell ref="CV45:CY45"/>
    <mergeCell ref="DB45:DE45"/>
    <mergeCell ref="DJ45:DM45"/>
    <mergeCell ref="DP45:DS45"/>
    <mergeCell ref="CF41:CG41"/>
    <mergeCell ref="CJ41:CL41"/>
    <mergeCell ref="CQ41:CS41"/>
    <mergeCell ref="CV41:CY41"/>
    <mergeCell ref="DB41:DE41"/>
    <mergeCell ref="DJ41:DM41"/>
    <mergeCell ref="DP41:DS41"/>
    <mergeCell ref="CF37:CG37"/>
    <mergeCell ref="CJ37:CL37"/>
    <mergeCell ref="CQ37:CS37"/>
    <mergeCell ref="CV37:CY37"/>
    <mergeCell ref="DB37:DE37"/>
    <mergeCell ref="DJ37:DM37"/>
    <mergeCell ref="DP37:DS37"/>
    <mergeCell ref="CF33:CG33"/>
    <mergeCell ref="CJ33:CL33"/>
    <mergeCell ref="CQ33:CS33"/>
    <mergeCell ref="CV33:CY33"/>
    <mergeCell ref="DB33:DE33"/>
    <mergeCell ref="DJ33:DM33"/>
    <mergeCell ref="DP33:DS33"/>
    <mergeCell ref="CF29:CG29"/>
    <mergeCell ref="CJ29:CL29"/>
    <mergeCell ref="CQ29:CS29"/>
    <mergeCell ref="CV29:CY29"/>
    <mergeCell ref="DB29:DE29"/>
    <mergeCell ref="DJ29:DM29"/>
    <mergeCell ref="DP29:DS29"/>
    <mergeCell ref="CF25:CG25"/>
    <mergeCell ref="CJ25:CL25"/>
    <mergeCell ref="CQ25:CS25"/>
    <mergeCell ref="CV25:CY25"/>
    <mergeCell ref="DB25:DE25"/>
    <mergeCell ref="DJ25:DM25"/>
    <mergeCell ref="DP25:DS25"/>
    <mergeCell ref="CF21:CG21"/>
    <mergeCell ref="CJ21:CL21"/>
    <mergeCell ref="CQ21:CS21"/>
    <mergeCell ref="CV21:CY21"/>
    <mergeCell ref="DB21:DE21"/>
    <mergeCell ref="DJ21:DM21"/>
    <mergeCell ref="DP21:DS21"/>
    <mergeCell ref="CF17:CG17"/>
    <mergeCell ref="CJ17:CL17"/>
    <mergeCell ref="CQ17:CS17"/>
    <mergeCell ref="CV17:CY17"/>
    <mergeCell ref="DB17:DE17"/>
    <mergeCell ref="DJ17:DM17"/>
    <mergeCell ref="DP17:DS17"/>
    <mergeCell ref="DB9:DE9"/>
    <mergeCell ref="DJ9:DM9"/>
    <mergeCell ref="DP9:DS9"/>
    <mergeCell ref="CF13:CG13"/>
    <mergeCell ref="CJ13:CL13"/>
    <mergeCell ref="CQ13:CS13"/>
    <mergeCell ref="CV13:CY13"/>
    <mergeCell ref="DB13:DE13"/>
    <mergeCell ref="DJ13:DM13"/>
    <mergeCell ref="DP13:DS13"/>
    <mergeCell ref="CF7:CG7"/>
    <mergeCell ref="CJ7:CL7"/>
    <mergeCell ref="CQ7:CS7"/>
    <mergeCell ref="CF9:CG9"/>
    <mergeCell ref="CJ9:CL9"/>
    <mergeCell ref="CQ9:CS9"/>
    <mergeCell ref="CV9:CY9"/>
    <mergeCell ref="A56:K57"/>
    <mergeCell ref="BQ56:BV57"/>
    <mergeCell ref="BW56:CB57"/>
    <mergeCell ref="AK4:AN7"/>
    <mergeCell ref="AO4:AR7"/>
    <mergeCell ref="AO20:AP20"/>
    <mergeCell ref="AQ20:AR20"/>
    <mergeCell ref="AP21:AQ22"/>
    <mergeCell ref="AO23:AP23"/>
    <mergeCell ref="AQ23:AR23"/>
    <mergeCell ref="AK20:AL20"/>
    <mergeCell ref="AM20:AN20"/>
    <mergeCell ref="AL21:AM22"/>
    <mergeCell ref="AK23:AL23"/>
    <mergeCell ref="AM23:AN23"/>
    <mergeCell ref="AO16:AP16"/>
    <mergeCell ref="AQ16:AR16"/>
    <mergeCell ref="BW28:BY29"/>
    <mergeCell ref="BT30:BV31"/>
    <mergeCell ref="BW30:BY31"/>
    <mergeCell ref="BA31:BB31"/>
    <mergeCell ref="BC31:BD31"/>
    <mergeCell ref="BE28:BF28"/>
    <mergeCell ref="BG28:BH28"/>
    <mergeCell ref="BF29:BG30"/>
    <mergeCell ref="BE31:BF31"/>
    <mergeCell ref="BT28:BV29"/>
    <mergeCell ref="BQ28:BS31"/>
    <mergeCell ref="BM28:BN28"/>
    <mergeCell ref="BO28:BP28"/>
    <mergeCell ref="BN29:BO30"/>
    <mergeCell ref="BM31:BN31"/>
    <mergeCell ref="BO31:BP31"/>
    <mergeCell ref="BI28:BJ28"/>
    <mergeCell ref="BK28:BL28"/>
    <mergeCell ref="BJ29:BK30"/>
    <mergeCell ref="BA28:BB28"/>
    <mergeCell ref="BB29:BC30"/>
    <mergeCell ref="AY28:AZ28"/>
    <mergeCell ref="AX29:AY30"/>
    <mergeCell ref="AW31:AX31"/>
    <mergeCell ref="AY31:AZ31"/>
    <mergeCell ref="AM28:AN28"/>
    <mergeCell ref="AO28:AP28"/>
    <mergeCell ref="AQ28:AR28"/>
    <mergeCell ref="AQ31:AR31"/>
    <mergeCell ref="AU28:AV28"/>
    <mergeCell ref="AT29:AU30"/>
    <mergeCell ref="AS31:AT31"/>
    <mergeCell ref="AU31:AV31"/>
    <mergeCell ref="AW28:AX28"/>
    <mergeCell ref="AM31:AN31"/>
    <mergeCell ref="AP29:AQ30"/>
    <mergeCell ref="AO31:AP31"/>
    <mergeCell ref="BE24:BF24"/>
    <mergeCell ref="BG24:BH24"/>
    <mergeCell ref="BF25:BG26"/>
    <mergeCell ref="BE27:BF27"/>
    <mergeCell ref="BG27:BH27"/>
    <mergeCell ref="AE27:AF27"/>
    <mergeCell ref="AG27:AH27"/>
    <mergeCell ref="AI27:AJ27"/>
    <mergeCell ref="AK31:AL31"/>
    <mergeCell ref="BC27:BD27"/>
    <mergeCell ref="AP25:AQ26"/>
    <mergeCell ref="AL29:AM30"/>
    <mergeCell ref="AO27:AP27"/>
    <mergeCell ref="AQ27:AR27"/>
    <mergeCell ref="AL25:AM26"/>
    <mergeCell ref="AK27:AL27"/>
    <mergeCell ref="BA24:BB24"/>
    <mergeCell ref="AT25:AU26"/>
    <mergeCell ref="AS27:AT27"/>
    <mergeCell ref="AU27:AV27"/>
    <mergeCell ref="AS28:AT28"/>
    <mergeCell ref="BC24:BD24"/>
    <mergeCell ref="BB25:BC26"/>
    <mergeCell ref="BA27:BB27"/>
    <mergeCell ref="AU23:AV23"/>
    <mergeCell ref="AW20:AX20"/>
    <mergeCell ref="AY20:AZ20"/>
    <mergeCell ref="BA20:BB20"/>
    <mergeCell ref="AX9:AY10"/>
    <mergeCell ref="AW11:AX11"/>
    <mergeCell ref="AY11:AZ11"/>
    <mergeCell ref="AM15:AN15"/>
    <mergeCell ref="AY23:AZ23"/>
    <mergeCell ref="BB21:BC22"/>
    <mergeCell ref="BA23:BB23"/>
    <mergeCell ref="BC23:BD23"/>
    <mergeCell ref="AP17:AQ18"/>
    <mergeCell ref="BT14:BV15"/>
    <mergeCell ref="BT4:BV5"/>
    <mergeCell ref="V9:W10"/>
    <mergeCell ref="AA12:AB12"/>
    <mergeCell ref="AQ8:AR8"/>
    <mergeCell ref="AQ11:AR11"/>
    <mergeCell ref="Z13:AA14"/>
    <mergeCell ref="BO15:BP15"/>
    <mergeCell ref="AO12:AP12"/>
    <mergeCell ref="AP13:AQ14"/>
    <mergeCell ref="AS12:AT12"/>
    <mergeCell ref="AU12:AV12"/>
    <mergeCell ref="AT13:AU14"/>
    <mergeCell ref="AS15:AT15"/>
    <mergeCell ref="AU15:AV15"/>
    <mergeCell ref="AW12:AX12"/>
    <mergeCell ref="AY12:AZ12"/>
    <mergeCell ref="AX13:AY14"/>
    <mergeCell ref="AW15:AX15"/>
    <mergeCell ref="AY15:AZ15"/>
    <mergeCell ref="BF13:BG14"/>
    <mergeCell ref="BE15:BF15"/>
    <mergeCell ref="BK15:BL15"/>
    <mergeCell ref="AQ12:AR12"/>
    <mergeCell ref="BI16:BJ16"/>
    <mergeCell ref="BK16:BL16"/>
    <mergeCell ref="BJ17:BK18"/>
    <mergeCell ref="BI19:BJ19"/>
    <mergeCell ref="BK19:BL19"/>
    <mergeCell ref="BG23:BH23"/>
    <mergeCell ref="BI23:BJ23"/>
    <mergeCell ref="Z9:AA10"/>
    <mergeCell ref="Y11:Z11"/>
    <mergeCell ref="AA11:AB11"/>
    <mergeCell ref="AU11:AV11"/>
    <mergeCell ref="AG12:AH12"/>
    <mergeCell ref="Y16:Z16"/>
    <mergeCell ref="AA16:AB16"/>
    <mergeCell ref="Z17:AA18"/>
    <mergeCell ref="Y19:Z19"/>
    <mergeCell ref="AA19:AB19"/>
    <mergeCell ref="AE19:AF19"/>
    <mergeCell ref="AT9:AU10"/>
    <mergeCell ref="AP9:AQ10"/>
    <mergeCell ref="AO11:AP11"/>
    <mergeCell ref="AH9:AI10"/>
    <mergeCell ref="AG11:AH11"/>
    <mergeCell ref="AI11:AJ11"/>
    <mergeCell ref="BK24:BL24"/>
    <mergeCell ref="BK23:BL23"/>
    <mergeCell ref="BN13:BO14"/>
    <mergeCell ref="BM15:BN15"/>
    <mergeCell ref="AH13:AI14"/>
    <mergeCell ref="AI12:AJ12"/>
    <mergeCell ref="AK11:AL11"/>
    <mergeCell ref="AM11:AN11"/>
    <mergeCell ref="AS24:AT24"/>
    <mergeCell ref="AU24:AV24"/>
    <mergeCell ref="AI24:AJ24"/>
    <mergeCell ref="BA12:BB12"/>
    <mergeCell ref="AO15:AP15"/>
    <mergeCell ref="AQ15:AR15"/>
    <mergeCell ref="AK12:AL12"/>
    <mergeCell ref="AM12:AN12"/>
    <mergeCell ref="AX21:AY22"/>
    <mergeCell ref="AL13:AM14"/>
    <mergeCell ref="AK15:AL15"/>
    <mergeCell ref="AG19:AH19"/>
    <mergeCell ref="AI19:AJ19"/>
    <mergeCell ref="AY19:AZ19"/>
    <mergeCell ref="BG12:BH12"/>
    <mergeCell ref="BI24:BJ24"/>
    <mergeCell ref="U4:X7"/>
    <mergeCell ref="V13:W14"/>
    <mergeCell ref="U15:V15"/>
    <mergeCell ref="R4:T7"/>
    <mergeCell ref="R8:T11"/>
    <mergeCell ref="BQ3:CB3"/>
    <mergeCell ref="BW14:BY15"/>
    <mergeCell ref="BZ8:CB11"/>
    <mergeCell ref="BZ12:CB15"/>
    <mergeCell ref="BT6:BV7"/>
    <mergeCell ref="BW4:BY5"/>
    <mergeCell ref="BW6:BY7"/>
    <mergeCell ref="Y4:AB7"/>
    <mergeCell ref="BW8:BY9"/>
    <mergeCell ref="BW10:BY11"/>
    <mergeCell ref="BW12:BY13"/>
    <mergeCell ref="BZ4:CB7"/>
    <mergeCell ref="BQ8:BS11"/>
    <mergeCell ref="BQ12:BS15"/>
    <mergeCell ref="BT8:BV9"/>
    <mergeCell ref="BT10:BV11"/>
    <mergeCell ref="BT12:BV13"/>
    <mergeCell ref="AC4:AF7"/>
    <mergeCell ref="AA8:AB8"/>
    <mergeCell ref="A4:C7"/>
    <mergeCell ref="D4:Q7"/>
    <mergeCell ref="A24:C27"/>
    <mergeCell ref="U24:V24"/>
    <mergeCell ref="W24:X24"/>
    <mergeCell ref="V25:W26"/>
    <mergeCell ref="U27:V27"/>
    <mergeCell ref="W27:X27"/>
    <mergeCell ref="W8:X8"/>
    <mergeCell ref="W15:X15"/>
    <mergeCell ref="U11:V11"/>
    <mergeCell ref="W11:X11"/>
    <mergeCell ref="A8:C11"/>
    <mergeCell ref="A12:C15"/>
    <mergeCell ref="U8:V8"/>
    <mergeCell ref="U16:V16"/>
    <mergeCell ref="W16:X16"/>
    <mergeCell ref="A20:C23"/>
    <mergeCell ref="A16:C19"/>
    <mergeCell ref="U20:V20"/>
    <mergeCell ref="W20:X20"/>
    <mergeCell ref="V21:W22"/>
    <mergeCell ref="R12:T15"/>
    <mergeCell ref="R16:T19"/>
    <mergeCell ref="Y8:Z8"/>
    <mergeCell ref="Y12:Z12"/>
    <mergeCell ref="AI15:AJ15"/>
    <mergeCell ref="Y15:Z15"/>
    <mergeCell ref="BW16:BY17"/>
    <mergeCell ref="BW18:BY19"/>
    <mergeCell ref="AC8:AD8"/>
    <mergeCell ref="AE8:AF8"/>
    <mergeCell ref="AD9:AE10"/>
    <mergeCell ref="AC11:AD11"/>
    <mergeCell ref="AE11:AF11"/>
    <mergeCell ref="AC12:AD12"/>
    <mergeCell ref="AE12:AF12"/>
    <mergeCell ref="AD13:AE14"/>
    <mergeCell ref="AC15:AD15"/>
    <mergeCell ref="AE15:AF15"/>
    <mergeCell ref="BT16:BV17"/>
    <mergeCell ref="BT18:BV19"/>
    <mergeCell ref="AS8:AT8"/>
    <mergeCell ref="AU8:AV8"/>
    <mergeCell ref="AS11:AT11"/>
    <mergeCell ref="AO8:AP8"/>
    <mergeCell ref="BA16:BB16"/>
    <mergeCell ref="AA15:AB15"/>
    <mergeCell ref="BQ4:BS7"/>
    <mergeCell ref="AG8:AH8"/>
    <mergeCell ref="AI8:AJ8"/>
    <mergeCell ref="AG4:AJ7"/>
    <mergeCell ref="AS4:AV7"/>
    <mergeCell ref="AW4:AZ7"/>
    <mergeCell ref="AS16:AT16"/>
    <mergeCell ref="AU16:AV16"/>
    <mergeCell ref="AT17:AU18"/>
    <mergeCell ref="AG15:AH15"/>
    <mergeCell ref="AH17:AI18"/>
    <mergeCell ref="AG16:AH16"/>
    <mergeCell ref="AI16:AJ16"/>
    <mergeCell ref="BA4:BD7"/>
    <mergeCell ref="BC16:BD16"/>
    <mergeCell ref="BB17:BC18"/>
    <mergeCell ref="BE16:BF16"/>
    <mergeCell ref="BG16:BH16"/>
    <mergeCell ref="BF17:BG18"/>
    <mergeCell ref="AK16:AL16"/>
    <mergeCell ref="AL17:AM18"/>
    <mergeCell ref="AW16:AX16"/>
    <mergeCell ref="AY16:AZ16"/>
    <mergeCell ref="BQ16:BS19"/>
    <mergeCell ref="AK8:AL8"/>
    <mergeCell ref="AM8:AN8"/>
    <mergeCell ref="AL9:AM10"/>
    <mergeCell ref="BZ16:CB19"/>
    <mergeCell ref="AS19:AT19"/>
    <mergeCell ref="AU19:AV19"/>
    <mergeCell ref="AC16:AD16"/>
    <mergeCell ref="BA19:BB19"/>
    <mergeCell ref="BC19:BD19"/>
    <mergeCell ref="BE19:BF19"/>
    <mergeCell ref="BG19:BH19"/>
    <mergeCell ref="AO19:AP19"/>
    <mergeCell ref="AQ19:AR19"/>
    <mergeCell ref="AK19:AL19"/>
    <mergeCell ref="AM19:AN19"/>
    <mergeCell ref="AW19:AX19"/>
    <mergeCell ref="BG15:BH15"/>
    <mergeCell ref="BJ13:BK14"/>
    <mergeCell ref="BI15:BJ15"/>
    <mergeCell ref="AW8:AX8"/>
    <mergeCell ref="AY8:AZ8"/>
    <mergeCell ref="AE16:AF16"/>
    <mergeCell ref="AD17:AE18"/>
    <mergeCell ref="AC19:AD19"/>
    <mergeCell ref="BT22:BV23"/>
    <mergeCell ref="Y20:Z20"/>
    <mergeCell ref="AA20:AB20"/>
    <mergeCell ref="Z21:AA22"/>
    <mergeCell ref="Y23:Z23"/>
    <mergeCell ref="AA23:AB23"/>
    <mergeCell ref="AC20:AD20"/>
    <mergeCell ref="AE20:AF20"/>
    <mergeCell ref="AD21:AE22"/>
    <mergeCell ref="AC23:AD23"/>
    <mergeCell ref="AE23:AF23"/>
    <mergeCell ref="AG23:AH23"/>
    <mergeCell ref="AG20:AH20"/>
    <mergeCell ref="AI20:AJ20"/>
    <mergeCell ref="AH21:AI22"/>
    <mergeCell ref="AI23:AJ23"/>
    <mergeCell ref="AT21:AU22"/>
    <mergeCell ref="AS23:AT23"/>
    <mergeCell ref="BF21:BG22"/>
    <mergeCell ref="BE23:BF23"/>
    <mergeCell ref="AS20:AT20"/>
    <mergeCell ref="AU20:AV20"/>
    <mergeCell ref="AW23:AX23"/>
    <mergeCell ref="BC20:BD20"/>
    <mergeCell ref="AA28:AB28"/>
    <mergeCell ref="AC28:AD28"/>
    <mergeCell ref="AE28:AF28"/>
    <mergeCell ref="Z25:AA26"/>
    <mergeCell ref="Y27:Z27"/>
    <mergeCell ref="AA27:AB27"/>
    <mergeCell ref="A28:C31"/>
    <mergeCell ref="U28:V28"/>
    <mergeCell ref="W28:X28"/>
    <mergeCell ref="V29:W30"/>
    <mergeCell ref="Z29:AA30"/>
    <mergeCell ref="AD29:AE30"/>
    <mergeCell ref="Y31:Z31"/>
    <mergeCell ref="AA31:AB31"/>
    <mergeCell ref="AC31:AD31"/>
    <mergeCell ref="AE31:AF31"/>
    <mergeCell ref="Y28:Z28"/>
    <mergeCell ref="BT26:BV27"/>
    <mergeCell ref="BW26:BY27"/>
    <mergeCell ref="BW20:BY21"/>
    <mergeCell ref="BW22:BY23"/>
    <mergeCell ref="AA35:AB35"/>
    <mergeCell ref="AC32:AD32"/>
    <mergeCell ref="AE32:AF32"/>
    <mergeCell ref="AC27:AD27"/>
    <mergeCell ref="AC35:AD35"/>
    <mergeCell ref="AO35:AP35"/>
    <mergeCell ref="AQ35:AR35"/>
    <mergeCell ref="AW32:AX32"/>
    <mergeCell ref="AY32:AZ32"/>
    <mergeCell ref="AX33:AY34"/>
    <mergeCell ref="AW35:AX35"/>
    <mergeCell ref="AY35:AZ35"/>
    <mergeCell ref="AU32:AV32"/>
    <mergeCell ref="BC35:BD35"/>
    <mergeCell ref="BE32:BF32"/>
    <mergeCell ref="BG32:BH32"/>
    <mergeCell ref="BF33:BG34"/>
    <mergeCell ref="BE35:BF35"/>
    <mergeCell ref="BQ20:BS23"/>
    <mergeCell ref="BT20:BV21"/>
    <mergeCell ref="BZ20:CB23"/>
    <mergeCell ref="Y24:Z24"/>
    <mergeCell ref="AA24:AB24"/>
    <mergeCell ref="AC24:AD24"/>
    <mergeCell ref="AE24:AF24"/>
    <mergeCell ref="AG24:AH24"/>
    <mergeCell ref="BQ24:BS27"/>
    <mergeCell ref="BT24:BV25"/>
    <mergeCell ref="BW24:BY25"/>
    <mergeCell ref="BZ24:CB27"/>
    <mergeCell ref="AO24:AP24"/>
    <mergeCell ref="AQ24:AR24"/>
    <mergeCell ref="AK24:AL24"/>
    <mergeCell ref="AM24:AN24"/>
    <mergeCell ref="AM27:AN27"/>
    <mergeCell ref="AW24:AX24"/>
    <mergeCell ref="AY24:AZ24"/>
    <mergeCell ref="AX25:AY26"/>
    <mergeCell ref="AW27:AX27"/>
    <mergeCell ref="AY27:AZ27"/>
    <mergeCell ref="AD25:AE26"/>
    <mergeCell ref="AH25:AI26"/>
    <mergeCell ref="BE20:BF20"/>
    <mergeCell ref="BG20:BH20"/>
    <mergeCell ref="A36:C39"/>
    <mergeCell ref="BQ36:BS39"/>
    <mergeCell ref="BT36:BV37"/>
    <mergeCell ref="BW36:BY37"/>
    <mergeCell ref="BT38:BV39"/>
    <mergeCell ref="BW38:BY39"/>
    <mergeCell ref="BZ36:CB39"/>
    <mergeCell ref="Y35:Z35"/>
    <mergeCell ref="BG35:BH35"/>
    <mergeCell ref="AH37:AI38"/>
    <mergeCell ref="A32:C35"/>
    <mergeCell ref="AE35:AF35"/>
    <mergeCell ref="AG32:AH32"/>
    <mergeCell ref="AI32:AJ32"/>
    <mergeCell ref="AH33:AI34"/>
    <mergeCell ref="AG35:AH35"/>
    <mergeCell ref="AI35:AJ35"/>
    <mergeCell ref="AK32:AL32"/>
    <mergeCell ref="AM32:AN32"/>
    <mergeCell ref="AL33:AM34"/>
    <mergeCell ref="AK35:AL35"/>
    <mergeCell ref="AM35:AN35"/>
    <mergeCell ref="BN33:BO34"/>
    <mergeCell ref="BM35:BN35"/>
    <mergeCell ref="BW40:BY41"/>
    <mergeCell ref="BW42:BY43"/>
    <mergeCell ref="BZ40:CB43"/>
    <mergeCell ref="BE44:BF44"/>
    <mergeCell ref="BG44:BH44"/>
    <mergeCell ref="BZ32:CB35"/>
    <mergeCell ref="AP37:AQ38"/>
    <mergeCell ref="AO39:AP39"/>
    <mergeCell ref="AQ39:AR39"/>
    <mergeCell ref="BQ32:BS35"/>
    <mergeCell ref="BT32:BV33"/>
    <mergeCell ref="BW32:BY33"/>
    <mergeCell ref="BT34:BV35"/>
    <mergeCell ref="BW34:BY35"/>
    <mergeCell ref="AO32:AP32"/>
    <mergeCell ref="AQ32:AR32"/>
    <mergeCell ref="AT33:AU34"/>
    <mergeCell ref="AS35:AT35"/>
    <mergeCell ref="AU35:AV35"/>
    <mergeCell ref="AY36:AZ36"/>
    <mergeCell ref="AW36:AX36"/>
    <mergeCell ref="AS36:AT36"/>
    <mergeCell ref="AS32:AT32"/>
    <mergeCell ref="AO40:AP40"/>
    <mergeCell ref="AS47:AT47"/>
    <mergeCell ref="AK48:AL48"/>
    <mergeCell ref="AM48:AN48"/>
    <mergeCell ref="AO48:AP48"/>
    <mergeCell ref="AQ48:AR48"/>
    <mergeCell ref="AS48:AT48"/>
    <mergeCell ref="AI28:AJ28"/>
    <mergeCell ref="AE39:AF39"/>
    <mergeCell ref="AG36:AH36"/>
    <mergeCell ref="AI36:AJ36"/>
    <mergeCell ref="AG39:AH39"/>
    <mergeCell ref="AI39:AJ39"/>
    <mergeCell ref="AK36:AL36"/>
    <mergeCell ref="AL37:AM38"/>
    <mergeCell ref="AK39:AL39"/>
    <mergeCell ref="AM39:AN39"/>
    <mergeCell ref="AH29:AI30"/>
    <mergeCell ref="AG31:AH31"/>
    <mergeCell ref="AD33:AE34"/>
    <mergeCell ref="AD37:AE38"/>
    <mergeCell ref="AC39:AD39"/>
    <mergeCell ref="AC36:AD36"/>
    <mergeCell ref="AE36:AF36"/>
    <mergeCell ref="AI31:AJ31"/>
    <mergeCell ref="BE4:BH7"/>
    <mergeCell ref="A40:C43"/>
    <mergeCell ref="BQ40:BS43"/>
    <mergeCell ref="AX37:AY38"/>
    <mergeCell ref="AX41:AY42"/>
    <mergeCell ref="AW43:AX43"/>
    <mergeCell ref="AY43:AZ43"/>
    <mergeCell ref="U43:V43"/>
    <mergeCell ref="W43:X43"/>
    <mergeCell ref="AG28:AH28"/>
    <mergeCell ref="AX17:AY18"/>
    <mergeCell ref="AM16:AN16"/>
    <mergeCell ref="AU39:AV39"/>
    <mergeCell ref="AW39:AX39"/>
    <mergeCell ref="AY39:AZ39"/>
    <mergeCell ref="BC12:BD12"/>
    <mergeCell ref="BB13:BC14"/>
    <mergeCell ref="BA15:BB15"/>
    <mergeCell ref="BC15:BD15"/>
    <mergeCell ref="BE12:BF12"/>
    <mergeCell ref="AM36:AN36"/>
    <mergeCell ref="AO36:AP36"/>
    <mergeCell ref="AQ36:AR36"/>
    <mergeCell ref="AP33:AQ34"/>
    <mergeCell ref="AU36:AV36"/>
    <mergeCell ref="AI43:AJ43"/>
    <mergeCell ref="Y40:Z40"/>
    <mergeCell ref="AA40:AB40"/>
    <mergeCell ref="Z41:AA42"/>
    <mergeCell ref="Y43:Z43"/>
    <mergeCell ref="AA43:AB43"/>
    <mergeCell ref="AI40:AJ40"/>
    <mergeCell ref="AE40:AF40"/>
    <mergeCell ref="AD41:AE42"/>
    <mergeCell ref="AC43:AD43"/>
    <mergeCell ref="AE43:AF43"/>
    <mergeCell ref="AG43:AH43"/>
    <mergeCell ref="Y36:Z36"/>
    <mergeCell ref="AA36:AB36"/>
    <mergeCell ref="AQ40:AR40"/>
    <mergeCell ref="AP41:AQ42"/>
    <mergeCell ref="AO43:AP43"/>
    <mergeCell ref="Y39:Z39"/>
    <mergeCell ref="AA39:AB39"/>
    <mergeCell ref="Z37:AA38"/>
    <mergeCell ref="BT40:BV41"/>
    <mergeCell ref="BT42:BV43"/>
    <mergeCell ref="BA40:BB40"/>
    <mergeCell ref="BC40:BD40"/>
    <mergeCell ref="BB41:BC42"/>
    <mergeCell ref="BA43:BB43"/>
    <mergeCell ref="BC43:BD43"/>
    <mergeCell ref="AK40:AL40"/>
    <mergeCell ref="AM40:AN40"/>
    <mergeCell ref="AL41:AM42"/>
    <mergeCell ref="AK43:AL43"/>
    <mergeCell ref="AM43:AN43"/>
    <mergeCell ref="AS40:AT40"/>
    <mergeCell ref="BG40:BH40"/>
    <mergeCell ref="BF41:BG42"/>
    <mergeCell ref="BE43:BF43"/>
    <mergeCell ref="BG43:BH43"/>
    <mergeCell ref="AW40:AX40"/>
    <mergeCell ref="AY40:AZ40"/>
    <mergeCell ref="AQ43:AR43"/>
    <mergeCell ref="AT41:AU42"/>
    <mergeCell ref="AU40:AV40"/>
    <mergeCell ref="BK43:BL43"/>
    <mergeCell ref="BM40:BN40"/>
    <mergeCell ref="BA39:BB39"/>
    <mergeCell ref="BC39:BD39"/>
    <mergeCell ref="BE36:BF36"/>
    <mergeCell ref="BG36:BH36"/>
    <mergeCell ref="BF37:BG38"/>
    <mergeCell ref="BE39:BF39"/>
    <mergeCell ref="BG39:BH39"/>
    <mergeCell ref="BC28:BD28"/>
    <mergeCell ref="AA47:AB47"/>
    <mergeCell ref="AC40:AD40"/>
    <mergeCell ref="AC44:AD44"/>
    <mergeCell ref="AE44:AF44"/>
    <mergeCell ref="AD45:AE46"/>
    <mergeCell ref="AC47:AD47"/>
    <mergeCell ref="AE47:AF47"/>
    <mergeCell ref="AG40:AH40"/>
    <mergeCell ref="AH41:AI42"/>
    <mergeCell ref="AS43:AT43"/>
    <mergeCell ref="AU43:AV43"/>
    <mergeCell ref="AS44:AT44"/>
    <mergeCell ref="AU44:AV44"/>
    <mergeCell ref="AT37:AU38"/>
    <mergeCell ref="AS39:AT39"/>
    <mergeCell ref="AU47:AV47"/>
    <mergeCell ref="BA8:BB8"/>
    <mergeCell ref="BC8:BD8"/>
    <mergeCell ref="BB9:BC10"/>
    <mergeCell ref="BA11:BB11"/>
    <mergeCell ref="BC11:BD11"/>
    <mergeCell ref="BE8:BF8"/>
    <mergeCell ref="BG8:BH8"/>
    <mergeCell ref="BF9:BG10"/>
    <mergeCell ref="BE11:BF11"/>
    <mergeCell ref="BG11:BH11"/>
    <mergeCell ref="BZ44:CB47"/>
    <mergeCell ref="BA44:BB44"/>
    <mergeCell ref="BC44:BD44"/>
    <mergeCell ref="BB45:BC46"/>
    <mergeCell ref="BA47:BB47"/>
    <mergeCell ref="BC47:BD47"/>
    <mergeCell ref="AW44:AX44"/>
    <mergeCell ref="AY44:AZ44"/>
    <mergeCell ref="AX45:AY46"/>
    <mergeCell ref="AW47:AX47"/>
    <mergeCell ref="AY47:AZ47"/>
    <mergeCell ref="BA48:BB48"/>
    <mergeCell ref="A44:C47"/>
    <mergeCell ref="BQ44:BS47"/>
    <mergeCell ref="BT44:BV45"/>
    <mergeCell ref="BT46:BV47"/>
    <mergeCell ref="BW44:BY45"/>
    <mergeCell ref="BW46:BY47"/>
    <mergeCell ref="AK44:AL44"/>
    <mergeCell ref="AM44:AN44"/>
    <mergeCell ref="AL45:AM46"/>
    <mergeCell ref="AK47:AL47"/>
    <mergeCell ref="AM47:AN47"/>
    <mergeCell ref="Y47:Z47"/>
    <mergeCell ref="Z45:AA46"/>
    <mergeCell ref="AG44:AH44"/>
    <mergeCell ref="AI44:AJ44"/>
    <mergeCell ref="AH45:AI46"/>
    <mergeCell ref="AG47:AH47"/>
    <mergeCell ref="AI47:AJ47"/>
    <mergeCell ref="AO44:AP44"/>
    <mergeCell ref="AQ44:AR44"/>
    <mergeCell ref="AP45:AQ46"/>
    <mergeCell ref="AO47:AP47"/>
    <mergeCell ref="AQ47:AR47"/>
    <mergeCell ref="AX49:AY50"/>
    <mergeCell ref="BF49:BG50"/>
    <mergeCell ref="A48:C51"/>
    <mergeCell ref="U48:V48"/>
    <mergeCell ref="W48:X48"/>
    <mergeCell ref="Y48:Z48"/>
    <mergeCell ref="AA48:AB48"/>
    <mergeCell ref="AC48:AD48"/>
    <mergeCell ref="AE48:AF48"/>
    <mergeCell ref="AC51:AD51"/>
    <mergeCell ref="AE51:AF51"/>
    <mergeCell ref="V49:W50"/>
    <mergeCell ref="Z49:AA50"/>
    <mergeCell ref="AD49:AE50"/>
    <mergeCell ref="R48:T51"/>
    <mergeCell ref="U51:V51"/>
    <mergeCell ref="W51:X51"/>
    <mergeCell ref="Y51:Z51"/>
    <mergeCell ref="AA51:AB51"/>
    <mergeCell ref="AY48:AZ48"/>
    <mergeCell ref="AU48:AV48"/>
    <mergeCell ref="BB49:BC50"/>
    <mergeCell ref="BE51:BF51"/>
    <mergeCell ref="AW48:AX48"/>
    <mergeCell ref="AW51:AX51"/>
    <mergeCell ref="BI27:BJ27"/>
    <mergeCell ref="BE48:BF48"/>
    <mergeCell ref="BG48:BH48"/>
    <mergeCell ref="BI48:BJ48"/>
    <mergeCell ref="BI44:BJ44"/>
    <mergeCell ref="BG31:BH31"/>
    <mergeCell ref="BA32:BB32"/>
    <mergeCell ref="BC32:BD32"/>
    <mergeCell ref="BB33:BC34"/>
    <mergeCell ref="BA35:BB35"/>
    <mergeCell ref="BI43:BJ43"/>
    <mergeCell ref="BF45:BG46"/>
    <mergeCell ref="BE40:BF40"/>
    <mergeCell ref="BA36:BB36"/>
    <mergeCell ref="BC36:BD36"/>
    <mergeCell ref="BB37:BC38"/>
    <mergeCell ref="BE47:BF47"/>
    <mergeCell ref="BG47:BH47"/>
    <mergeCell ref="BJ49:BK50"/>
    <mergeCell ref="BI51:BJ51"/>
    <mergeCell ref="BA51:BB51"/>
    <mergeCell ref="BC51:BD51"/>
    <mergeCell ref="AY51:AZ51"/>
    <mergeCell ref="A52:C55"/>
    <mergeCell ref="U52:V52"/>
    <mergeCell ref="W52:X52"/>
    <mergeCell ref="Y52:Z52"/>
    <mergeCell ref="AA52:AB52"/>
    <mergeCell ref="AC52:AD52"/>
    <mergeCell ref="AE52:AF52"/>
    <mergeCell ref="AG52:AH52"/>
    <mergeCell ref="U55:V55"/>
    <mergeCell ref="W55:X55"/>
    <mergeCell ref="Y55:Z55"/>
    <mergeCell ref="AA55:AB55"/>
    <mergeCell ref="AC55:AD55"/>
    <mergeCell ref="AE55:AF55"/>
    <mergeCell ref="AG55:AH55"/>
    <mergeCell ref="V53:W54"/>
    <mergeCell ref="Z53:AA54"/>
    <mergeCell ref="AD53:AE54"/>
    <mergeCell ref="R52:T55"/>
    <mergeCell ref="BI4:BL7"/>
    <mergeCell ref="BM4:BP7"/>
    <mergeCell ref="BI8:BJ8"/>
    <mergeCell ref="BK8:BL8"/>
    <mergeCell ref="BJ9:BK10"/>
    <mergeCell ref="BI11:BJ11"/>
    <mergeCell ref="BK11:BL11"/>
    <mergeCell ref="BI12:BJ12"/>
    <mergeCell ref="BK12:BL12"/>
    <mergeCell ref="BM8:BN8"/>
    <mergeCell ref="BO8:BP8"/>
    <mergeCell ref="BN9:BO10"/>
    <mergeCell ref="BM11:BN11"/>
    <mergeCell ref="BO11:BP11"/>
    <mergeCell ref="BM12:BN12"/>
    <mergeCell ref="BO12:BP12"/>
    <mergeCell ref="BN25:BO26"/>
    <mergeCell ref="BM27:BN27"/>
    <mergeCell ref="BI20:BJ20"/>
    <mergeCell ref="BK20:BL20"/>
    <mergeCell ref="BJ21:BK22"/>
    <mergeCell ref="BM32:BN32"/>
    <mergeCell ref="BO32:BP32"/>
    <mergeCell ref="BJ25:BK26"/>
    <mergeCell ref="BM16:BN16"/>
    <mergeCell ref="BO16:BP16"/>
    <mergeCell ref="BN17:BO18"/>
    <mergeCell ref="BM19:BN19"/>
    <mergeCell ref="BO19:BP19"/>
    <mergeCell ref="BM20:BN20"/>
    <mergeCell ref="BO20:BP20"/>
    <mergeCell ref="BO27:BP27"/>
    <mergeCell ref="BN21:BO22"/>
    <mergeCell ref="BM23:BN23"/>
    <mergeCell ref="BO23:BP23"/>
    <mergeCell ref="BM24:BN24"/>
    <mergeCell ref="BO24:BP24"/>
    <mergeCell ref="BI32:BJ32"/>
    <mergeCell ref="BK32:BL32"/>
    <mergeCell ref="BK27:BL27"/>
    <mergeCell ref="BM36:BN36"/>
    <mergeCell ref="BO36:BP36"/>
    <mergeCell ref="BI36:BJ36"/>
    <mergeCell ref="BK36:BL36"/>
    <mergeCell ref="BI31:BJ31"/>
    <mergeCell ref="BK31:BL31"/>
    <mergeCell ref="BJ45:BK46"/>
    <mergeCell ref="BI47:BJ47"/>
    <mergeCell ref="BK47:BL47"/>
    <mergeCell ref="BM44:BN44"/>
    <mergeCell ref="BO44:BP44"/>
    <mergeCell ref="BN45:BO46"/>
    <mergeCell ref="BO35:BP35"/>
    <mergeCell ref="BJ33:BK34"/>
    <mergeCell ref="BI35:BJ35"/>
    <mergeCell ref="BK35:BL35"/>
    <mergeCell ref="BK44:BL44"/>
    <mergeCell ref="BN37:BO38"/>
    <mergeCell ref="BM39:BN39"/>
    <mergeCell ref="BO39:BP39"/>
    <mergeCell ref="BI40:BJ40"/>
    <mergeCell ref="BK40:BL40"/>
    <mergeCell ref="BN41:BO42"/>
    <mergeCell ref="BM43:BN43"/>
    <mergeCell ref="BO43:BP43"/>
    <mergeCell ref="BJ37:BK38"/>
    <mergeCell ref="BI39:BJ39"/>
    <mergeCell ref="BK39:BL39"/>
    <mergeCell ref="BK51:BL51"/>
    <mergeCell ref="BM52:BN52"/>
    <mergeCell ref="BO52:BP52"/>
    <mergeCell ref="BM47:BN47"/>
    <mergeCell ref="BO47:BP47"/>
    <mergeCell ref="BM48:BN48"/>
    <mergeCell ref="BO48:BP48"/>
    <mergeCell ref="BN49:BO50"/>
    <mergeCell ref="BM51:BN51"/>
    <mergeCell ref="BO51:BP51"/>
    <mergeCell ref="BJ41:BK42"/>
    <mergeCell ref="BO40:BP40"/>
    <mergeCell ref="BK48:BL48"/>
    <mergeCell ref="BZ48:CB51"/>
    <mergeCell ref="BZ52:CB55"/>
    <mergeCell ref="BA52:BB52"/>
    <mergeCell ref="BC52:BD52"/>
    <mergeCell ref="BT48:BV49"/>
    <mergeCell ref="BW48:BY49"/>
    <mergeCell ref="BT50:BV51"/>
    <mergeCell ref="BW50:BY51"/>
    <mergeCell ref="BT52:BV53"/>
    <mergeCell ref="BW52:BY53"/>
    <mergeCell ref="BT54:BV55"/>
    <mergeCell ref="BW54:BY55"/>
    <mergeCell ref="BQ48:BS51"/>
    <mergeCell ref="BQ52:BS55"/>
    <mergeCell ref="BC48:BD48"/>
    <mergeCell ref="BG55:BH55"/>
    <mergeCell ref="BI52:BJ52"/>
    <mergeCell ref="BK52:BL52"/>
    <mergeCell ref="BJ53:BK54"/>
    <mergeCell ref="BI55:BJ55"/>
    <mergeCell ref="BK55:BL55"/>
    <mergeCell ref="BG51:BH51"/>
    <mergeCell ref="BE52:BF52"/>
    <mergeCell ref="BG52:BH52"/>
    <mergeCell ref="R20:T23"/>
    <mergeCell ref="R24:T27"/>
    <mergeCell ref="R28:T31"/>
    <mergeCell ref="R32:T35"/>
    <mergeCell ref="U23:V23"/>
    <mergeCell ref="W23:X23"/>
    <mergeCell ref="U31:V31"/>
    <mergeCell ref="W31:X31"/>
    <mergeCell ref="U12:V12"/>
    <mergeCell ref="W12:X12"/>
    <mergeCell ref="V17:W18"/>
    <mergeCell ref="U19:V19"/>
    <mergeCell ref="W19:X19"/>
    <mergeCell ref="U32:V32"/>
    <mergeCell ref="W32:X32"/>
    <mergeCell ref="V33:W34"/>
    <mergeCell ref="U35:V35"/>
    <mergeCell ref="W35:X35"/>
    <mergeCell ref="AO55:AP55"/>
    <mergeCell ref="AS55:AT55"/>
    <mergeCell ref="AU55:AV55"/>
    <mergeCell ref="U40:V40"/>
    <mergeCell ref="W40:X40"/>
    <mergeCell ref="V41:W42"/>
    <mergeCell ref="U44:V44"/>
    <mergeCell ref="W44:X44"/>
    <mergeCell ref="V45:W46"/>
    <mergeCell ref="U47:V47"/>
    <mergeCell ref="W47:X47"/>
    <mergeCell ref="Y44:Z44"/>
    <mergeCell ref="AA44:AB44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P49:AQ50"/>
    <mergeCell ref="AT49:AU50"/>
    <mergeCell ref="AT45:AU46"/>
    <mergeCell ref="Y32:Z32"/>
    <mergeCell ref="AA32:AB32"/>
    <mergeCell ref="R36:T39"/>
    <mergeCell ref="R40:T43"/>
    <mergeCell ref="R44:T47"/>
    <mergeCell ref="AI55:AJ55"/>
    <mergeCell ref="AK55:AL55"/>
    <mergeCell ref="AH53:AI54"/>
    <mergeCell ref="AL53:AM54"/>
    <mergeCell ref="W36:X36"/>
    <mergeCell ref="AH49:AI50"/>
    <mergeCell ref="AL49:AM50"/>
    <mergeCell ref="Z33:AA34"/>
    <mergeCell ref="V37:W38"/>
    <mergeCell ref="U39:V39"/>
    <mergeCell ref="W39:X39"/>
    <mergeCell ref="U36:V36"/>
    <mergeCell ref="AG48:AH48"/>
    <mergeCell ref="AI48:AJ48"/>
  </mergeCells>
  <conditionalFormatting sqref="U12:V12">
    <cfRule type="colorScale" priority="415">
      <colorScale>
        <cfvo type="num" val="&quot;&lt;10&quot;"/>
        <cfvo type="num" val="10"/>
        <color rgb="FFFF0000"/>
        <color rgb="FF00B050"/>
      </colorScale>
    </cfRule>
  </conditionalFormatting>
  <conditionalFormatting sqref="Z9:AA10">
    <cfRule type="expression" dxfId="298" priority="284">
      <formula>OR($Y$8&gt;0,$U$12&gt;0)</formula>
    </cfRule>
  </conditionalFormatting>
  <conditionalFormatting sqref="U16:V16">
    <cfRule type="colorScale" priority="282">
      <colorScale>
        <cfvo type="num" val="&quot;&lt;10&quot;"/>
        <cfvo type="num" val="10"/>
        <color rgb="FFFF0000"/>
        <color rgb="FF00B050"/>
      </colorScale>
    </cfRule>
  </conditionalFormatting>
  <conditionalFormatting sqref="U20:V20">
    <cfRule type="colorScale" priority="281">
      <colorScale>
        <cfvo type="num" val="&quot;&lt;10&quot;"/>
        <cfvo type="num" val="10"/>
        <color rgb="FFFF0000"/>
        <color rgb="FF00B050"/>
      </colorScale>
    </cfRule>
  </conditionalFormatting>
  <conditionalFormatting sqref="U24:V24">
    <cfRule type="colorScale" priority="280">
      <colorScale>
        <cfvo type="num" val="&quot;&lt;10&quot;"/>
        <cfvo type="num" val="10"/>
        <color rgb="FFFF0000"/>
        <color rgb="FF00B050"/>
      </colorScale>
    </cfRule>
  </conditionalFormatting>
  <conditionalFormatting sqref="U28:V28">
    <cfRule type="colorScale" priority="279">
      <colorScale>
        <cfvo type="num" val="&quot;&lt;10&quot;"/>
        <cfvo type="num" val="10"/>
        <color rgb="FFFF0000"/>
        <color rgb="FF00B050"/>
      </colorScale>
    </cfRule>
  </conditionalFormatting>
  <conditionalFormatting sqref="U32:V32">
    <cfRule type="colorScale" priority="278">
      <colorScale>
        <cfvo type="num" val="&quot;&lt;10&quot;"/>
        <cfvo type="num" val="10"/>
        <color rgb="FFFF0000"/>
        <color rgb="FF00B050"/>
      </colorScale>
    </cfRule>
  </conditionalFormatting>
  <conditionalFormatting sqref="U36:V36">
    <cfRule type="colorScale" priority="277">
      <colorScale>
        <cfvo type="num" val="&quot;&lt;10&quot;"/>
        <cfvo type="num" val="10"/>
        <color rgb="FFFF0000"/>
        <color rgb="FF00B050"/>
      </colorScale>
    </cfRule>
  </conditionalFormatting>
  <conditionalFormatting sqref="U40:V40">
    <cfRule type="colorScale" priority="276">
      <colorScale>
        <cfvo type="num" val="&quot;&lt;10&quot;"/>
        <cfvo type="num" val="10"/>
        <color rgb="FFFF0000"/>
        <color rgb="FF00B050"/>
      </colorScale>
    </cfRule>
  </conditionalFormatting>
  <conditionalFormatting sqref="U44:V44">
    <cfRule type="colorScale" priority="275">
      <colorScale>
        <cfvo type="num" val="&quot;&lt;10&quot;"/>
        <cfvo type="num" val="10"/>
        <color rgb="FFFF0000"/>
        <color rgb="FF00B050"/>
      </colorScale>
    </cfRule>
  </conditionalFormatting>
  <conditionalFormatting sqref="U48:V48">
    <cfRule type="colorScale" priority="274">
      <colorScale>
        <cfvo type="num" val="&quot;&lt;10&quot;"/>
        <cfvo type="num" val="10"/>
        <color rgb="FFFF0000"/>
        <color rgb="FF00B050"/>
      </colorScale>
    </cfRule>
  </conditionalFormatting>
  <conditionalFormatting sqref="U52:V52">
    <cfRule type="colorScale" priority="273">
      <colorScale>
        <cfvo type="num" val="&quot;&lt;10&quot;"/>
        <cfvo type="num" val="10"/>
        <color rgb="FFFF0000"/>
        <color rgb="FF00B050"/>
      </colorScale>
    </cfRule>
  </conditionalFormatting>
  <conditionalFormatting sqref="V13:W14">
    <cfRule type="expression" dxfId="297" priority="271">
      <formula>OR($Y$8&gt;0,$U$12&gt;0)</formula>
    </cfRule>
  </conditionalFormatting>
  <conditionalFormatting sqref="V17:W18">
    <cfRule type="expression" dxfId="296" priority="267">
      <formula>OR($U$16&gt;0,$AC$8&gt;0)</formula>
    </cfRule>
  </conditionalFormatting>
  <conditionalFormatting sqref="AD9:AE10">
    <cfRule type="expression" dxfId="295" priority="263">
      <formula>OR($AC$8&gt;0,$U$16&gt;0)</formula>
    </cfRule>
  </conditionalFormatting>
  <conditionalFormatting sqref="AH9:AI10">
    <cfRule type="expression" dxfId="294" priority="261">
      <formula>OR($AG$8&gt;0,$U$20&gt;0)</formula>
    </cfRule>
  </conditionalFormatting>
  <conditionalFormatting sqref="V21:W22">
    <cfRule type="expression" dxfId="293" priority="259">
      <formula>OR($U$20&gt;0,$AG$8&gt;0)</formula>
    </cfRule>
  </conditionalFormatting>
  <conditionalFormatting sqref="AL9:AM10">
    <cfRule type="expression" dxfId="292" priority="257">
      <formula>OR($AK$8&gt;0,$U$24&gt;0)</formula>
    </cfRule>
    <cfRule type="expression" dxfId="291" priority="258" stopIfTrue="1">
      <formula>elller($Y$8,$V$13)</formula>
    </cfRule>
  </conditionalFormatting>
  <conditionalFormatting sqref="V25:W26">
    <cfRule type="expression" dxfId="290" priority="255">
      <formula>OR($U$24&gt;0,$AK$8&gt;0)</formula>
    </cfRule>
  </conditionalFormatting>
  <conditionalFormatting sqref="AP9:AQ10">
    <cfRule type="expression" dxfId="289" priority="253">
      <formula>OR($AO$8&gt;0,$U$28&gt;0)</formula>
    </cfRule>
  </conditionalFormatting>
  <conditionalFormatting sqref="V29:W30">
    <cfRule type="expression" dxfId="288" priority="251">
      <formula>OR($U$28&gt;0,$AO$8&gt;0)</formula>
    </cfRule>
  </conditionalFormatting>
  <conditionalFormatting sqref="AT9:AU10">
    <cfRule type="expression" dxfId="287" priority="249">
      <formula>OR($AS$8&gt;0,$U$32&gt;0)</formula>
    </cfRule>
  </conditionalFormatting>
  <conditionalFormatting sqref="V33:W34">
    <cfRule type="expression" dxfId="286" priority="247">
      <formula>OR($U$32&gt;0,$AS$8&gt;0)</formula>
    </cfRule>
  </conditionalFormatting>
  <conditionalFormatting sqref="AX9:AY10">
    <cfRule type="expression" dxfId="285" priority="245">
      <formula>OR($AW$8&gt;0,$U$36&gt;0)</formula>
    </cfRule>
  </conditionalFormatting>
  <conditionalFormatting sqref="V37:W38">
    <cfRule type="expression" dxfId="284" priority="243">
      <formula>OR($U$36&gt;0,$AW$8&gt;0)</formula>
    </cfRule>
  </conditionalFormatting>
  <conditionalFormatting sqref="BB9:BC10">
    <cfRule type="expression" dxfId="283" priority="241">
      <formula>OR($BA$8&gt;0,$U$40&gt;0)</formula>
    </cfRule>
  </conditionalFormatting>
  <conditionalFormatting sqref="V41:W42">
    <cfRule type="expression" dxfId="282" priority="239">
      <formula>OR($U$40&gt;0,$BA$8&gt;0)</formula>
    </cfRule>
  </conditionalFormatting>
  <conditionalFormatting sqref="BF9:BG10">
    <cfRule type="expression" dxfId="281" priority="237">
      <formula>OR($BE$8&gt;0,$U$44&gt;0)</formula>
    </cfRule>
  </conditionalFormatting>
  <conditionalFormatting sqref="V45:W46">
    <cfRule type="expression" dxfId="280" priority="235">
      <formula>OR($U$44&gt;0,$BE$8&gt;0)</formula>
    </cfRule>
  </conditionalFormatting>
  <conditionalFormatting sqref="V49:W50">
    <cfRule type="expression" dxfId="279" priority="233">
      <formula>OR($U$48&gt;0,$BI$8&gt;0)</formula>
    </cfRule>
  </conditionalFormatting>
  <conditionalFormatting sqref="BJ9:BK10">
    <cfRule type="expression" dxfId="278" priority="231">
      <formula>OR($BI$8&gt;0,$U$48&gt;0)</formula>
    </cfRule>
  </conditionalFormatting>
  <conditionalFormatting sqref="BN9:BO10">
    <cfRule type="expression" dxfId="277" priority="229">
      <formula>OR($BM$8&gt;0,$U$52&gt;0)</formula>
    </cfRule>
  </conditionalFormatting>
  <conditionalFormatting sqref="V53:W54">
    <cfRule type="expression" dxfId="276" priority="227">
      <formula>OR($U$52&gt;0,$BM$8&gt;0)</formula>
    </cfRule>
  </conditionalFormatting>
  <conditionalFormatting sqref="Z17:AA18">
    <cfRule type="expression" dxfId="275" priority="225">
      <formula>OR($Y$16&gt;0,$AC$12&gt;0)</formula>
    </cfRule>
  </conditionalFormatting>
  <conditionalFormatting sqref="AD13:AE14">
    <cfRule type="expression" dxfId="274" priority="223">
      <formula>OR($AC$12&gt;0,$Y$16&gt;0)</formula>
    </cfRule>
  </conditionalFormatting>
  <conditionalFormatting sqref="AH13:AI14">
    <cfRule type="expression" dxfId="273" priority="221">
      <formula>OR($AG$12&gt;0,$Y$20&gt;0)</formula>
    </cfRule>
  </conditionalFormatting>
  <conditionalFormatting sqref="AL13:AM14">
    <cfRule type="expression" dxfId="272" priority="217">
      <formula>OR($AK$12&gt;0,$Y$24&gt;0)</formula>
    </cfRule>
  </conditionalFormatting>
  <conditionalFormatting sqref="Z21:AA22">
    <cfRule type="expression" dxfId="271" priority="215">
      <formula>OR($Y$20&gt;0,$AG$12&gt;0)</formula>
    </cfRule>
  </conditionalFormatting>
  <conditionalFormatting sqref="Z25:AA26">
    <cfRule type="expression" dxfId="270" priority="213">
      <formula>OR($Y$24&gt;0,$AK$12&gt;0)</formula>
    </cfRule>
  </conditionalFormatting>
  <conditionalFormatting sqref="AP13:AQ14">
    <cfRule type="expression" dxfId="269" priority="211">
      <formula>OR($AO$12&gt;0,$Y$28&gt;0)</formula>
    </cfRule>
  </conditionalFormatting>
  <conditionalFormatting sqref="Z29:AA30">
    <cfRule type="expression" dxfId="268" priority="209">
      <formula>OR($Y$28&gt;0,$AO$12&gt;0)</formula>
    </cfRule>
  </conditionalFormatting>
  <conditionalFormatting sqref="Z33:AA34">
    <cfRule type="expression" dxfId="267" priority="205">
      <formula>OR($Y$32&gt;0,$AS$12&gt;0)</formula>
    </cfRule>
  </conditionalFormatting>
  <conditionalFormatting sqref="AX13:AY14">
    <cfRule type="expression" dxfId="266" priority="203">
      <formula>OR($AW$12&gt;0,$Y$36&gt;0)</formula>
    </cfRule>
  </conditionalFormatting>
  <conditionalFormatting sqref="Z37:AA38">
    <cfRule type="expression" dxfId="265" priority="201">
      <formula>OR($Y$36&gt;0,$AW$12&gt;0)</formula>
    </cfRule>
  </conditionalFormatting>
  <conditionalFormatting sqref="BB13:BC14">
    <cfRule type="expression" dxfId="264" priority="199">
      <formula>OR($BA$12&gt;0,$Y$40&gt;0)</formula>
    </cfRule>
  </conditionalFormatting>
  <conditionalFormatting sqref="Z41:AA42">
    <cfRule type="expression" dxfId="263" priority="197">
      <formula>OR($Y$40&gt;0,$BA$12&gt;0)</formula>
    </cfRule>
  </conditionalFormatting>
  <conditionalFormatting sqref="BF13:BG14">
    <cfRule type="expression" dxfId="262" priority="195">
      <formula>OR($BE$12&gt;0,$Y$44&gt;0)</formula>
    </cfRule>
  </conditionalFormatting>
  <conditionalFormatting sqref="Z45:AA46">
    <cfRule type="expression" dxfId="261" priority="193">
      <formula>OR($Y$44&gt;0,$BE$12&gt;0)</formula>
    </cfRule>
  </conditionalFormatting>
  <conditionalFormatting sqref="BJ13:BK14">
    <cfRule type="expression" dxfId="260" priority="191">
      <formula>OR($BI$12&gt;0,$Y$48&gt;0)</formula>
    </cfRule>
  </conditionalFormatting>
  <conditionalFormatting sqref="Z49:AA50">
    <cfRule type="expression" dxfId="259" priority="189">
      <formula>OR($Y$48&gt;0,$BI$12&gt;0)</formula>
    </cfRule>
  </conditionalFormatting>
  <conditionalFormatting sqref="BN13:BO14">
    <cfRule type="expression" dxfId="258" priority="187">
      <formula>OR($BM$12&gt;0,$Y$52&gt;0)</formula>
    </cfRule>
  </conditionalFormatting>
  <conditionalFormatting sqref="Z53:AA54">
    <cfRule type="expression" dxfId="257" priority="185">
      <formula>OR($Y$52&gt;0,$BM$12&gt;0)</formula>
    </cfRule>
  </conditionalFormatting>
  <conditionalFormatting sqref="AH17:AI18">
    <cfRule type="expression" dxfId="256" priority="183">
      <formula>OR($AG$16&gt;0,$AC$20&gt;0)</formula>
    </cfRule>
  </conditionalFormatting>
  <conditionalFormatting sqref="AD21:AE22">
    <cfRule type="expression" dxfId="255" priority="181">
      <formula>OR($AC$20&gt;0,$AG$16&gt;0)</formula>
    </cfRule>
  </conditionalFormatting>
  <conditionalFormatting sqref="AL17:AM18">
    <cfRule type="expression" dxfId="254" priority="179">
      <formula>OR($AK$16&gt;0,$AC$24&gt;0)</formula>
    </cfRule>
  </conditionalFormatting>
  <conditionalFormatting sqref="AD25:AE26">
    <cfRule type="expression" dxfId="253" priority="177">
      <formula>OR($AC$24&gt;0,$AK$16&gt;0)</formula>
    </cfRule>
  </conditionalFormatting>
  <conditionalFormatting sqref="AP17:AQ18">
    <cfRule type="expression" dxfId="252" priority="175">
      <formula>OR($AO$16&gt;0,$AC$28&gt;0)</formula>
    </cfRule>
  </conditionalFormatting>
  <conditionalFormatting sqref="AD29:AE30">
    <cfRule type="expression" dxfId="251" priority="173">
      <formula>OR($AC$28&gt;0,$AO$16&gt;0)</formula>
    </cfRule>
  </conditionalFormatting>
  <conditionalFormatting sqref="AT17:AU18">
    <cfRule type="expression" dxfId="250" priority="171">
      <formula>OR($AS$16&gt;0,$AC$32&gt;0)</formula>
    </cfRule>
  </conditionalFormatting>
  <conditionalFormatting sqref="AD33:AE34">
    <cfRule type="expression" dxfId="249" priority="169">
      <formula>OR($AC$32&gt;0,$AS$16&gt;0)</formula>
    </cfRule>
  </conditionalFormatting>
  <conditionalFormatting sqref="AX17:AY18">
    <cfRule type="expression" dxfId="248" priority="167">
      <formula>OR($AW$16&gt;0,$AC$36&gt;0)</formula>
    </cfRule>
  </conditionalFormatting>
  <conditionalFormatting sqref="AD37:AE38">
    <cfRule type="expression" dxfId="247" priority="165">
      <formula>OR($AC$36&gt;0,$AW$16&gt;0)</formula>
    </cfRule>
  </conditionalFormatting>
  <conditionalFormatting sqref="BB17:BC18">
    <cfRule type="expression" dxfId="246" priority="163">
      <formula>OR($BA$16&gt;0,$AC$40&gt;0)</formula>
    </cfRule>
  </conditionalFormatting>
  <conditionalFormatting sqref="AD41:AE42">
    <cfRule type="expression" dxfId="245" priority="161">
      <formula>OR($AC$40&gt;0,$BA$16&gt;0)</formula>
    </cfRule>
  </conditionalFormatting>
  <conditionalFormatting sqref="BF17:BG18">
    <cfRule type="expression" dxfId="244" priority="159">
      <formula>OR($BE$16&gt;0,$AC$44&gt;0)</formula>
    </cfRule>
  </conditionalFormatting>
  <conditionalFormatting sqref="AD45:AE46">
    <cfRule type="expression" dxfId="243" priority="157">
      <formula>OR($AC$44&gt;0,$BE$16&gt;0)</formula>
    </cfRule>
  </conditionalFormatting>
  <conditionalFormatting sqref="BJ17:BK18">
    <cfRule type="expression" dxfId="242" priority="155">
      <formula>OR($BI$16&gt;0,$AC$48&gt;0)</formula>
    </cfRule>
  </conditionalFormatting>
  <conditionalFormatting sqref="AD49:AE50">
    <cfRule type="expression" dxfId="241" priority="153">
      <formula>OR($AC$48&gt;0,$BI$16&gt;0)</formula>
    </cfRule>
  </conditionalFormatting>
  <conditionalFormatting sqref="BN17:BO18">
    <cfRule type="expression" dxfId="240" priority="151">
      <formula>OR($BM$16&gt;0,$AC$52&gt;0)</formula>
    </cfRule>
  </conditionalFormatting>
  <conditionalFormatting sqref="AD53:AE54">
    <cfRule type="expression" dxfId="239" priority="149">
      <formula>OR($AC$52&gt;0,$BM$16&gt;0)</formula>
    </cfRule>
  </conditionalFormatting>
  <conditionalFormatting sqref="AL21:AM22">
    <cfRule type="expression" dxfId="238" priority="147">
      <formula>OR($AK$20&gt;0,$AG$24&gt;0)</formula>
    </cfRule>
  </conditionalFormatting>
  <conditionalFormatting sqref="AH25:AI26">
    <cfRule type="expression" dxfId="237" priority="145">
      <formula>OR($AG$24&gt;0,$AK$20&gt;0)</formula>
    </cfRule>
  </conditionalFormatting>
  <conditionalFormatting sqref="AP21:AQ22">
    <cfRule type="expression" dxfId="236" priority="143">
      <formula>OR($AO$20&gt;0,$AG$28&gt;0)</formula>
    </cfRule>
  </conditionalFormatting>
  <conditionalFormatting sqref="AH29:AI30">
    <cfRule type="expression" dxfId="235" priority="141">
      <formula>OR($AG$28&gt;0,$AO$20&gt;0)</formula>
    </cfRule>
  </conditionalFormatting>
  <conditionalFormatting sqref="AT21:AU22">
    <cfRule type="expression" dxfId="234" priority="139">
      <formula>OR($AS$20&gt;0,$AG$32&gt;0)</formula>
    </cfRule>
  </conditionalFormatting>
  <conditionalFormatting sqref="AH33:AI34">
    <cfRule type="expression" dxfId="233" priority="137">
      <formula>OR($AG$32&gt;0,$AS$20&gt;0)</formula>
    </cfRule>
  </conditionalFormatting>
  <conditionalFormatting sqref="AX21:AY22">
    <cfRule type="expression" dxfId="232" priority="135">
      <formula>OR($AW$20&gt;0,$AG$36&gt;0)</formula>
    </cfRule>
  </conditionalFormatting>
  <conditionalFormatting sqref="AH37:AI38">
    <cfRule type="expression" dxfId="231" priority="133">
      <formula>OR($AG$36&gt;0,$AW$20&gt;0)</formula>
    </cfRule>
  </conditionalFormatting>
  <conditionalFormatting sqref="BB21:BC22">
    <cfRule type="expression" dxfId="230" priority="131">
      <formula>OR($BA$20&gt;0,$AG$40&gt;0)</formula>
    </cfRule>
  </conditionalFormatting>
  <conditionalFormatting sqref="AH41:AI42">
    <cfRule type="expression" dxfId="229" priority="129">
      <formula>OR($AG$40&gt;0,$BA$20&gt;0)</formula>
    </cfRule>
  </conditionalFormatting>
  <conditionalFormatting sqref="BF21:BG22">
    <cfRule type="expression" dxfId="228" priority="127">
      <formula>OR($BE$20&gt;0,$AG$44&gt;0)</formula>
    </cfRule>
  </conditionalFormatting>
  <conditionalFormatting sqref="AH45:AI46">
    <cfRule type="expression" dxfId="227" priority="125">
      <formula>OR($AG$44&gt;0,$BE$20&gt;0)</formula>
    </cfRule>
  </conditionalFormatting>
  <conditionalFormatting sqref="BJ21:BK22">
    <cfRule type="expression" dxfId="226" priority="123">
      <formula>OR($BI$20&gt;0,$AG$48&gt;0)</formula>
    </cfRule>
  </conditionalFormatting>
  <conditionalFormatting sqref="AH49:AI50">
    <cfRule type="expression" dxfId="225" priority="121">
      <formula>OR($AG$48&gt;0,$BI$20&gt;0)</formula>
    </cfRule>
  </conditionalFormatting>
  <conditionalFormatting sqref="BN21:BO22">
    <cfRule type="expression" dxfId="224" priority="119">
      <formula>OR($BM$20&gt;0,$AG$52&gt;0)</formula>
    </cfRule>
  </conditionalFormatting>
  <conditionalFormatting sqref="AH53:AI54">
    <cfRule type="expression" dxfId="223" priority="117">
      <formula>OR($AG$52&gt;0,$BM$20&gt;0)</formula>
    </cfRule>
  </conditionalFormatting>
  <conditionalFormatting sqref="AP25:AQ26">
    <cfRule type="expression" dxfId="222" priority="115">
      <formula>OR($AO$24&gt;0,$AK$28&gt;0)</formula>
    </cfRule>
  </conditionalFormatting>
  <conditionalFormatting sqref="AL29:AM30">
    <cfRule type="expression" dxfId="221" priority="113">
      <formula>OR($AK$28&gt;0,$AO$24&gt;0)</formula>
    </cfRule>
  </conditionalFormatting>
  <conditionalFormatting sqref="AT25:AU26">
    <cfRule type="expression" dxfId="220" priority="111">
      <formula>OR($AS$24&gt;0,$AK$32&gt;0)</formula>
    </cfRule>
  </conditionalFormatting>
  <conditionalFormatting sqref="AL33:AM34">
    <cfRule type="expression" dxfId="219" priority="109">
      <formula>OR($AK$32&gt;0,$AS$24&gt;0)</formula>
    </cfRule>
  </conditionalFormatting>
  <conditionalFormatting sqref="AX25:AY26">
    <cfRule type="expression" dxfId="218" priority="107">
      <formula>OR($AW$24&gt;0,$AK$36&gt;0)</formula>
    </cfRule>
  </conditionalFormatting>
  <conditionalFormatting sqref="AL37:AM38">
    <cfRule type="expression" dxfId="217" priority="105">
      <formula>OR($AK$36&gt;0,$AW$24&gt;0)</formula>
    </cfRule>
  </conditionalFormatting>
  <conditionalFormatting sqref="BB25:BC26">
    <cfRule type="expression" dxfId="216" priority="103">
      <formula>OR($BA$24&gt;0,$AK$40&gt;0)</formula>
    </cfRule>
  </conditionalFormatting>
  <conditionalFormatting sqref="AL41:AM42">
    <cfRule type="expression" dxfId="215" priority="101">
      <formula>OR($AK$40&gt;0,$BA$24&gt;0)</formula>
    </cfRule>
  </conditionalFormatting>
  <conditionalFormatting sqref="BF25:BG26">
    <cfRule type="expression" dxfId="214" priority="99">
      <formula>OR($BE$24&gt;0,$AK$44&gt;0)</formula>
    </cfRule>
  </conditionalFormatting>
  <conditionalFormatting sqref="AL45:AM46">
    <cfRule type="expression" dxfId="213" priority="97">
      <formula>OR($AK$44&gt;0,$BE$24&gt;0)</formula>
    </cfRule>
  </conditionalFormatting>
  <conditionalFormatting sqref="BJ25:BK26">
    <cfRule type="expression" dxfId="212" priority="95">
      <formula>OR($BI$24&gt;0,$AK$48&gt;0)</formula>
    </cfRule>
  </conditionalFormatting>
  <conditionalFormatting sqref="AL49:AM50">
    <cfRule type="expression" dxfId="211" priority="93">
      <formula>OR($AK$48&gt;0,$BI$24&gt;0)</formula>
    </cfRule>
  </conditionalFormatting>
  <conditionalFormatting sqref="BN25:BO26">
    <cfRule type="expression" dxfId="210" priority="91">
      <formula>OR($BM$24&gt;0,$AK$52&gt;0)</formula>
    </cfRule>
  </conditionalFormatting>
  <conditionalFormatting sqref="AL53:AM54">
    <cfRule type="expression" dxfId="209" priority="89">
      <formula>OR($AK$52&gt;0,$BM$24&gt;0)</formula>
    </cfRule>
  </conditionalFormatting>
  <conditionalFormatting sqref="AT29:AU30">
    <cfRule type="expression" dxfId="208" priority="87">
      <formula>OR($AS$28&gt;0,$AO$32&gt;0)</formula>
    </cfRule>
  </conditionalFormatting>
  <conditionalFormatting sqref="AP33:AQ34">
    <cfRule type="expression" dxfId="207" priority="85">
      <formula>OR($AO$32&gt;0,$AS$28&gt;0)</formula>
    </cfRule>
  </conditionalFormatting>
  <conditionalFormatting sqref="AX29:AY30">
    <cfRule type="expression" dxfId="206" priority="83">
      <formula>OR($AW$28&gt;0,$AO$36&gt;0)</formula>
    </cfRule>
  </conditionalFormatting>
  <conditionalFormatting sqref="AP37:AQ38">
    <cfRule type="expression" dxfId="205" priority="81">
      <formula>OR($AO$36&gt;0,$AW$28&gt;0)</formula>
    </cfRule>
  </conditionalFormatting>
  <conditionalFormatting sqref="BB29:BC30">
    <cfRule type="expression" dxfId="204" priority="79">
      <formula>OR($BA$28&gt;0,$AO$40&gt;0)</formula>
    </cfRule>
  </conditionalFormatting>
  <conditionalFormatting sqref="AP41:AQ42">
    <cfRule type="expression" dxfId="203" priority="77">
      <formula>OR($AO$40&gt;0,$BA$28&gt;0)</formula>
    </cfRule>
  </conditionalFormatting>
  <conditionalFormatting sqref="BF29:BG30">
    <cfRule type="expression" dxfId="202" priority="75">
      <formula>OR($BE$28&gt;0,$AO$44&gt;0)</formula>
    </cfRule>
  </conditionalFormatting>
  <conditionalFormatting sqref="AP45:AQ46">
    <cfRule type="expression" dxfId="201" priority="73">
      <formula>OR($AO$44&gt;0,$BE$28&gt;0)</formula>
    </cfRule>
  </conditionalFormatting>
  <conditionalFormatting sqref="BJ29:BK30">
    <cfRule type="expression" dxfId="200" priority="71">
      <formula>OR($BI$28&gt;0,$AO$48&gt;0)</formula>
    </cfRule>
  </conditionalFormatting>
  <conditionalFormatting sqref="AP49:AQ50">
    <cfRule type="expression" dxfId="199" priority="69">
      <formula>OR($AO$48&gt;0,$BI$28&gt;0)</formula>
    </cfRule>
  </conditionalFormatting>
  <conditionalFormatting sqref="BN29:BO30">
    <cfRule type="expression" dxfId="198" priority="67">
      <formula>OR($BM$28&gt;0,$AO$52&gt;0)</formula>
    </cfRule>
  </conditionalFormatting>
  <conditionalFormatting sqref="AP53:AQ54">
    <cfRule type="expression" dxfId="197" priority="65">
      <formula>OR($AO$52&gt;0,$BM$28&gt;0)</formula>
    </cfRule>
  </conditionalFormatting>
  <conditionalFormatting sqref="AX33:AY34">
    <cfRule type="expression" dxfId="196" priority="63">
      <formula>OR($AW$32&gt;0,$AS$36&gt;0)</formula>
    </cfRule>
  </conditionalFormatting>
  <conditionalFormatting sqref="AT37:AU38">
    <cfRule type="expression" dxfId="195" priority="61">
      <formula>OR($AS$36&gt;0,$AW$32&gt;0)</formula>
    </cfRule>
  </conditionalFormatting>
  <conditionalFormatting sqref="BB33:BC34">
    <cfRule type="expression" dxfId="194" priority="59">
      <formula>OR($BA$32&gt;0,$AS$40&gt;0)</formula>
    </cfRule>
  </conditionalFormatting>
  <conditionalFormatting sqref="AT41:AU42">
    <cfRule type="expression" dxfId="193" priority="57">
      <formula>OR($AS$40&gt;0,$BA$32&gt;0)</formula>
    </cfRule>
  </conditionalFormatting>
  <conditionalFormatting sqref="BF33:BG34">
    <cfRule type="expression" dxfId="192" priority="55">
      <formula>OR($BE$32&gt;0,$AS$44&gt;0)</formula>
    </cfRule>
  </conditionalFormatting>
  <conditionalFormatting sqref="AT45:AU46">
    <cfRule type="expression" dxfId="191" priority="53">
      <formula>OR($AS$44&gt;0,$BE$32&gt;0)</formula>
    </cfRule>
  </conditionalFormatting>
  <conditionalFormatting sqref="BJ33:BK34">
    <cfRule type="expression" dxfId="190" priority="51">
      <formula>OR($BI$32&gt;0,$AS$48&gt;0)</formula>
    </cfRule>
  </conditionalFormatting>
  <conditionalFormatting sqref="AT49:AU50">
    <cfRule type="expression" dxfId="189" priority="49">
      <formula>OR($AS$48&gt;0,$BI$32&gt;0)</formula>
    </cfRule>
  </conditionalFormatting>
  <conditionalFormatting sqref="BN33:BO34">
    <cfRule type="expression" dxfId="188" priority="47">
      <formula>OR($BM$32&gt;0,$AS$52&gt;0)</formula>
    </cfRule>
  </conditionalFormatting>
  <conditionalFormatting sqref="AT53:AU54">
    <cfRule type="expression" dxfId="187" priority="45">
      <formula>OR($AS$52&gt;0,$BM$32&gt;0)</formula>
    </cfRule>
  </conditionalFormatting>
  <conditionalFormatting sqref="BB37:BC38">
    <cfRule type="expression" dxfId="186" priority="43">
      <formula>OR($BA$36&gt;0,$AW$40&gt;0)</formula>
    </cfRule>
  </conditionalFormatting>
  <conditionalFormatting sqref="AX41:AY42">
    <cfRule type="expression" dxfId="185" priority="41">
      <formula>OR($AW$40&gt;0,$BA$36&gt;0)</formula>
    </cfRule>
  </conditionalFormatting>
  <conditionalFormatting sqref="BF37:BG38">
    <cfRule type="expression" dxfId="184" priority="39">
      <formula>OR($BE$36&gt;0,$AW$44&gt;0)</formula>
    </cfRule>
  </conditionalFormatting>
  <conditionalFormatting sqref="AX45:AY46">
    <cfRule type="expression" dxfId="183" priority="37">
      <formula>OR($AW$44&gt;0,$BE$36&gt;0)</formula>
    </cfRule>
  </conditionalFormatting>
  <conditionalFormatting sqref="BJ37:BK38">
    <cfRule type="expression" dxfId="182" priority="35">
      <formula>OR($BI$36&gt;0,$AW$48&gt;0)</formula>
    </cfRule>
  </conditionalFormatting>
  <conditionalFormatting sqref="AX49:AY50">
    <cfRule type="expression" dxfId="181" priority="33">
      <formula>OR($AW$48&gt;0,$BI$36&gt;0)</formula>
    </cfRule>
  </conditionalFormatting>
  <conditionalFormatting sqref="BN37:BO38">
    <cfRule type="expression" dxfId="180" priority="31">
      <formula>OR($BM$36&gt;0,$AW$52&gt;0)</formula>
    </cfRule>
  </conditionalFormatting>
  <conditionalFormatting sqref="AX53:AY54">
    <cfRule type="expression" dxfId="179" priority="29">
      <formula>OR($AW$52&gt;0,$BM$36&gt;0)</formula>
    </cfRule>
  </conditionalFormatting>
  <conditionalFormatting sqref="BF41:BG42">
    <cfRule type="expression" dxfId="178" priority="27">
      <formula>OR($BE$40&gt;0,$BA$44&gt;0)</formula>
    </cfRule>
  </conditionalFormatting>
  <conditionalFormatting sqref="BB45:BC46">
    <cfRule type="expression" dxfId="177" priority="25">
      <formula>OR($BA$44&gt;0,$BE$40&gt;0)</formula>
    </cfRule>
  </conditionalFormatting>
  <conditionalFormatting sqref="BJ41:BK42">
    <cfRule type="expression" dxfId="176" priority="23">
      <formula>OR($BI$40&gt;0,$BA$48&gt;0)</formula>
    </cfRule>
  </conditionalFormatting>
  <conditionalFormatting sqref="BB49:BC50">
    <cfRule type="expression" dxfId="175" priority="21">
      <formula>OR($BA$48&gt;0,$BI$40&gt;0)</formula>
    </cfRule>
  </conditionalFormatting>
  <conditionalFormatting sqref="BN41:BO42">
    <cfRule type="expression" dxfId="174" priority="19">
      <formula>OR($BM$40&gt;0,$BA$52&gt;0)</formula>
    </cfRule>
  </conditionalFormatting>
  <conditionalFormatting sqref="BB53:BC54">
    <cfRule type="expression" dxfId="173" priority="17">
      <formula>OR($BA$52&gt;0,$BM$40&gt;0)</formula>
    </cfRule>
  </conditionalFormatting>
  <conditionalFormatting sqref="BJ45:BK46">
    <cfRule type="expression" dxfId="172" priority="15">
      <formula>OR($BI$44&gt;0,$BE$48&gt;0)</formula>
    </cfRule>
  </conditionalFormatting>
  <conditionalFormatting sqref="BF49:BG50">
    <cfRule type="expression" dxfId="171" priority="13">
      <formula>OR($BE$48&gt;0,$BI$44&gt;0)</formula>
    </cfRule>
  </conditionalFormatting>
  <conditionalFormatting sqref="BN45:BO46">
    <cfRule type="expression" dxfId="170" priority="11">
      <formula>OR($BM$44&gt;0,$BE$52&gt;0)</formula>
    </cfRule>
  </conditionalFormatting>
  <conditionalFormatting sqref="BF53:BG54">
    <cfRule type="expression" dxfId="169" priority="9">
      <formula>OR($BE$52&gt;0,$BM$44&gt;0)</formula>
    </cfRule>
  </conditionalFormatting>
  <conditionalFormatting sqref="BN49:BO50">
    <cfRule type="expression" dxfId="168" priority="7">
      <formula>OR($BM$48&gt;0,$BI$52&gt;0)</formula>
    </cfRule>
  </conditionalFormatting>
  <conditionalFormatting sqref="BJ53:BK54">
    <cfRule type="expression" dxfId="167" priority="5">
      <formula>OR($BI$52&gt;0,$BM$48&gt;0)</formula>
    </cfRule>
  </conditionalFormatting>
  <conditionalFormatting sqref="AT13:AU14">
    <cfRule type="expression" dxfId="166" priority="1">
      <formula>OR($Y$32,$AS$12)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55" orientation="landscape" r:id="rId1"/>
  <ignoredErrors>
    <ignoredError sqref="AD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"/>
  <sheetViews>
    <sheetView workbookViewId="0"/>
  </sheetViews>
  <sheetFormatPr defaultRowHeight="15"/>
  <cols>
    <col min="1" max="1" width="8.7109375" style="70"/>
    <col min="3" max="3" width="4.140625" style="41" customWidth="1"/>
    <col min="4" max="4" width="11.42578125" customWidth="1"/>
    <col min="5" max="5" width="5.42578125" style="35" customWidth="1"/>
    <col min="6" max="6" width="16.42578125" customWidth="1"/>
    <col min="7" max="7" width="5.42578125" customWidth="1"/>
    <col min="8" max="8" width="4.5703125" style="6" customWidth="1"/>
    <col min="9" max="9" width="5.42578125" customWidth="1"/>
    <col min="10" max="10" width="6.42578125" style="6" customWidth="1"/>
    <col min="11" max="11" width="27.28515625" customWidth="1"/>
    <col min="12" max="12" width="4.140625" customWidth="1"/>
    <col min="13" max="13" width="27.28515625" customWidth="1"/>
  </cols>
  <sheetData>
    <row r="1" spans="1:21" ht="24.95" customHeight="1"/>
    <row r="2" spans="1:21" ht="24.95" customHeight="1">
      <c r="D2" s="332" t="s">
        <v>35</v>
      </c>
      <c r="E2" s="332"/>
      <c r="F2" s="332"/>
      <c r="G2" s="332"/>
      <c r="H2" s="332"/>
      <c r="I2" s="332"/>
      <c r="J2" s="332"/>
      <c r="K2" s="332"/>
      <c r="L2" s="332"/>
      <c r="M2" s="332"/>
    </row>
    <row r="3" spans="1:21" ht="24.95" customHeight="1">
      <c r="D3" s="331" t="str">
        <f>ResultatSkema!A1</f>
        <v>3 bande Carambole klubmesterskab 2021</v>
      </c>
      <c r="E3" s="331"/>
      <c r="F3" s="331"/>
      <c r="G3" s="331"/>
      <c r="H3" s="331"/>
      <c r="I3" s="331"/>
      <c r="J3" s="331"/>
      <c r="K3" s="331"/>
      <c r="L3" s="331"/>
      <c r="M3" s="331"/>
    </row>
    <row r="4" spans="1:21" ht="24.95" customHeight="1"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21" ht="24.95" customHeight="1" thickBot="1"/>
    <row r="6" spans="1:21" ht="24.95" customHeight="1" thickTop="1">
      <c r="D6" s="76" t="s">
        <v>23</v>
      </c>
      <c r="E6" s="77"/>
      <c r="F6" s="78" t="s">
        <v>28</v>
      </c>
      <c r="G6" s="79"/>
      <c r="H6" s="80" t="s">
        <v>27</v>
      </c>
      <c r="I6" s="81"/>
      <c r="J6" s="82" t="s">
        <v>31</v>
      </c>
      <c r="K6" s="79" t="s">
        <v>7</v>
      </c>
      <c r="L6" s="80"/>
      <c r="M6" s="83" t="s">
        <v>7</v>
      </c>
    </row>
    <row r="7" spans="1:21" ht="24.95" customHeight="1">
      <c r="A7" s="23">
        <f>ResultatSkema!AG8+ResultatSkema!U20</f>
        <v>0</v>
      </c>
      <c r="C7" s="75">
        <v>1</v>
      </c>
      <c r="D7" s="60" t="str">
        <f t="shared" ref="D7:D12" si="0">IF(F7="","",F7)</f>
        <v/>
      </c>
      <c r="E7" s="43" t="s">
        <v>32</v>
      </c>
      <c r="F7" s="57"/>
      <c r="G7" s="45" t="s">
        <v>33</v>
      </c>
      <c r="H7" s="50"/>
      <c r="I7" s="44" t="s">
        <v>29</v>
      </c>
      <c r="J7" s="52"/>
      <c r="K7" s="46" t="str">
        <f>ResultatSkema!D8</f>
        <v>Karsten M. Jørgensen</v>
      </c>
      <c r="L7" s="47" t="s">
        <v>30</v>
      </c>
      <c r="M7" s="102" t="str">
        <f>ResultatSkema!D20</f>
        <v>Vagn Larsen</v>
      </c>
      <c r="N7" s="32"/>
      <c r="O7" s="32"/>
      <c r="P7" s="32"/>
    </row>
    <row r="8" spans="1:21" ht="24.95" customHeight="1" thickBot="1">
      <c r="A8" s="23">
        <f>ResultatSkema!AC12+ResultatSkema!Y16</f>
        <v>0</v>
      </c>
      <c r="C8" s="75">
        <v>2</v>
      </c>
      <c r="D8" s="62" t="str">
        <f t="shared" si="0"/>
        <v/>
      </c>
      <c r="E8" s="85" t="s">
        <v>32</v>
      </c>
      <c r="F8" s="86"/>
      <c r="G8" s="87" t="s">
        <v>33</v>
      </c>
      <c r="H8" s="88"/>
      <c r="I8" s="89" t="s">
        <v>29</v>
      </c>
      <c r="J8" s="90"/>
      <c r="K8" s="100" t="str">
        <f>ResultatSkema!D12</f>
        <v>Tom Bagge</v>
      </c>
      <c r="L8" s="101" t="s">
        <v>30</v>
      </c>
      <c r="M8" s="103" t="str">
        <f>ResultatSkema!D16</f>
        <v>Preben Bisp</v>
      </c>
      <c r="N8" s="32"/>
      <c r="O8" s="32"/>
      <c r="P8" s="32"/>
      <c r="Q8" s="32"/>
      <c r="R8" s="32"/>
      <c r="S8" s="32"/>
      <c r="T8" s="32"/>
      <c r="U8" s="32"/>
    </row>
    <row r="9" spans="1:21" ht="24.95" customHeight="1" thickTop="1">
      <c r="A9" s="23">
        <f>ResultatSkema!AC8+ResultatSkema!U16</f>
        <v>0</v>
      </c>
      <c r="C9" s="75">
        <v>3</v>
      </c>
      <c r="D9" s="61" t="str">
        <f t="shared" si="0"/>
        <v/>
      </c>
      <c r="E9" s="91" t="s">
        <v>32</v>
      </c>
      <c r="F9" s="92"/>
      <c r="G9" s="93" t="s">
        <v>33</v>
      </c>
      <c r="H9" s="94"/>
      <c r="I9" s="95" t="s">
        <v>29</v>
      </c>
      <c r="J9" s="96"/>
      <c r="K9" s="98" t="str">
        <f>ResultatSkema!D8</f>
        <v>Karsten M. Jørgensen</v>
      </c>
      <c r="L9" s="99" t="s">
        <v>30</v>
      </c>
      <c r="M9" s="104" t="str">
        <f>ResultatSkema!D16</f>
        <v>Preben Bisp</v>
      </c>
      <c r="N9" s="32"/>
      <c r="O9" s="32"/>
      <c r="P9" s="32"/>
    </row>
    <row r="10" spans="1:21" ht="24.95" customHeight="1" thickBot="1">
      <c r="A10" s="23">
        <f>ResultatSkema!AG12+ResultatSkema!Y20</f>
        <v>0</v>
      </c>
      <c r="C10" s="75">
        <v>4</v>
      </c>
      <c r="D10" s="62" t="str">
        <f t="shared" si="0"/>
        <v/>
      </c>
      <c r="E10" s="85" t="s">
        <v>32</v>
      </c>
      <c r="F10" s="86"/>
      <c r="G10" s="87" t="s">
        <v>33</v>
      </c>
      <c r="H10" s="88"/>
      <c r="I10" s="89" t="s">
        <v>29</v>
      </c>
      <c r="J10" s="90"/>
      <c r="K10" s="100" t="str">
        <f>ResultatSkema!D12</f>
        <v>Tom Bagge</v>
      </c>
      <c r="L10" s="101" t="s">
        <v>30</v>
      </c>
      <c r="M10" s="103" t="str">
        <f>ResultatSkema!D20</f>
        <v>Vagn Larsen</v>
      </c>
      <c r="N10" s="32"/>
      <c r="O10" s="32"/>
      <c r="P10" s="32"/>
      <c r="Q10" s="32"/>
      <c r="R10" s="32"/>
      <c r="S10" s="32"/>
      <c r="T10" s="32"/>
      <c r="U10" s="32"/>
    </row>
    <row r="11" spans="1:21" ht="24.95" customHeight="1" thickTop="1">
      <c r="A11" s="23" t="e">
        <f>_ab1+ResultatSkema!U12</f>
        <v>#NAME?</v>
      </c>
      <c r="C11" s="75">
        <v>5</v>
      </c>
      <c r="D11" s="61" t="str">
        <f t="shared" si="0"/>
        <v/>
      </c>
      <c r="E11" s="91" t="s">
        <v>32</v>
      </c>
      <c r="F11" s="92"/>
      <c r="G11" s="93" t="s">
        <v>33</v>
      </c>
      <c r="H11" s="94"/>
      <c r="I11" s="95" t="s">
        <v>29</v>
      </c>
      <c r="J11" s="96"/>
      <c r="K11" s="98" t="str">
        <f>ResultatSkema!D8</f>
        <v>Karsten M. Jørgensen</v>
      </c>
      <c r="L11" s="99" t="s">
        <v>30</v>
      </c>
      <c r="M11" s="104" t="str">
        <f>ResultatSkema!D12</f>
        <v>Tom Bagge</v>
      </c>
    </row>
    <row r="12" spans="1:21" ht="24.95" customHeight="1" thickBot="1">
      <c r="A12" s="23">
        <f>ResultatSkema!AG16+ResultatSkema!AC20</f>
        <v>0</v>
      </c>
      <c r="C12" s="75">
        <v>6</v>
      </c>
      <c r="D12" s="62" t="str">
        <f t="shared" si="0"/>
        <v/>
      </c>
      <c r="E12" s="85" t="s">
        <v>32</v>
      </c>
      <c r="F12" s="86"/>
      <c r="G12" s="87" t="s">
        <v>33</v>
      </c>
      <c r="H12" s="88"/>
      <c r="I12" s="89" t="s">
        <v>29</v>
      </c>
      <c r="J12" s="90"/>
      <c r="K12" s="100" t="str">
        <f>ResultatSkema!D16</f>
        <v>Preben Bisp</v>
      </c>
      <c r="L12" s="101" t="s">
        <v>30</v>
      </c>
      <c r="M12" s="103" t="str">
        <f>ResultatSkema!D20</f>
        <v>Vagn Larsen</v>
      </c>
    </row>
    <row r="13" spans="1:21" ht="24.95" customHeight="1" thickTop="1">
      <c r="D13" s="33"/>
      <c r="E13" s="36"/>
      <c r="F13" s="33"/>
      <c r="G13" s="33"/>
      <c r="H13" s="34"/>
      <c r="I13" s="33"/>
      <c r="J13" s="34"/>
    </row>
    <row r="14" spans="1:21" ht="20.25">
      <c r="D14" s="33"/>
      <c r="E14" s="36"/>
      <c r="F14" s="33"/>
      <c r="G14" s="33"/>
      <c r="H14" s="34"/>
      <c r="I14" s="33"/>
      <c r="J14" s="34"/>
    </row>
    <row r="15" spans="1:21" ht="20.25">
      <c r="D15" s="33"/>
      <c r="E15" s="36"/>
      <c r="F15" s="33"/>
      <c r="G15" s="33"/>
      <c r="H15" s="34"/>
      <c r="I15" s="33"/>
      <c r="J15" s="34"/>
    </row>
    <row r="16" spans="1:21" ht="20.25">
      <c r="D16" s="33"/>
      <c r="E16" s="36"/>
      <c r="F16" s="33"/>
      <c r="G16" s="33"/>
      <c r="H16" s="34"/>
      <c r="I16" s="33"/>
      <c r="J16" s="34"/>
    </row>
  </sheetData>
  <sheetProtection selectLockedCells="1"/>
  <mergeCells count="2">
    <mergeCell ref="D3:M4"/>
    <mergeCell ref="D2:M2"/>
  </mergeCells>
  <conditionalFormatting sqref="D7:M7">
    <cfRule type="expression" dxfId="165" priority="17">
      <formula>$A$7&gt;0</formula>
    </cfRule>
  </conditionalFormatting>
  <conditionalFormatting sqref="D11:M11">
    <cfRule type="expression" dxfId="164" priority="5">
      <formula>$A$11&gt;0</formula>
    </cfRule>
  </conditionalFormatting>
  <conditionalFormatting sqref="D8:M8">
    <cfRule type="expression" dxfId="163" priority="4">
      <formula>$A$8&gt;0</formula>
    </cfRule>
  </conditionalFormatting>
  <conditionalFormatting sqref="D9:M9">
    <cfRule type="expression" dxfId="162" priority="3">
      <formula>$A$9&gt;0</formula>
    </cfRule>
  </conditionalFormatting>
  <conditionalFormatting sqref="D10:M10">
    <cfRule type="expression" dxfId="161" priority="2">
      <formula>$A$10&gt;0</formula>
    </cfRule>
  </conditionalFormatting>
  <conditionalFormatting sqref="D12:M12">
    <cfRule type="expression" dxfId="160" priority="1">
      <formula>$A$12&gt;0</formula>
    </cfRule>
  </conditionalFormatting>
  <printOptions horizontalCentered="1"/>
  <pageMargins left="0.39370078740157483" right="0.39370078740157483" top="0.39370078740157483" bottom="0.39370078740157483" header="0" footer="0"/>
  <pageSetup paperSize="9" scale="7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workbookViewId="0"/>
  </sheetViews>
  <sheetFormatPr defaultRowHeight="15"/>
  <cols>
    <col min="3" max="3" width="4.140625" style="41" customWidth="1"/>
    <col min="4" max="4" width="11.42578125" style="40" customWidth="1"/>
    <col min="5" max="5" width="5.42578125" style="41" customWidth="1"/>
    <col min="6" max="6" width="16.42578125" style="40" customWidth="1"/>
    <col min="7" max="7" width="5.42578125" style="41" customWidth="1"/>
    <col min="8" max="8" width="4.5703125" style="41" customWidth="1"/>
    <col min="9" max="9" width="5.42578125" style="41" customWidth="1"/>
    <col min="10" max="10" width="6.42578125" style="41" customWidth="1"/>
    <col min="11" max="11" width="27.28515625" style="41" customWidth="1"/>
    <col min="12" max="12" width="4.140625" style="41" customWidth="1"/>
    <col min="13" max="13" width="27.28515625" style="41" customWidth="1"/>
  </cols>
  <sheetData>
    <row r="1" spans="1:13" ht="24.95" customHeight="1"/>
    <row r="2" spans="1:13" ht="24.95" customHeight="1">
      <c r="D2" s="332" t="s">
        <v>35</v>
      </c>
      <c r="E2" s="332"/>
      <c r="F2" s="332"/>
      <c r="G2" s="332"/>
      <c r="H2" s="332"/>
      <c r="I2" s="332"/>
      <c r="J2" s="332"/>
      <c r="K2" s="332"/>
      <c r="L2" s="332"/>
      <c r="M2" s="332"/>
    </row>
    <row r="3" spans="1:13" ht="24.95" customHeight="1">
      <c r="D3" s="331" t="str">
        <f>ResultatSkema!A1</f>
        <v>3 bande Carambole klubmesterskab 2021</v>
      </c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.95" customHeight="1"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24.95" customHeight="1" thickBot="1">
      <c r="E5" s="42"/>
      <c r="H5" s="40"/>
      <c r="J5" s="40"/>
    </row>
    <row r="6" spans="1:13" ht="24.95" customHeight="1" thickTop="1">
      <c r="D6" s="76" t="s">
        <v>23</v>
      </c>
      <c r="E6" s="77"/>
      <c r="F6" s="78" t="s">
        <v>28</v>
      </c>
      <c r="G6" s="79"/>
      <c r="H6" s="80" t="s">
        <v>27</v>
      </c>
      <c r="I6" s="81"/>
      <c r="J6" s="82" t="s">
        <v>31</v>
      </c>
      <c r="K6" s="79" t="s">
        <v>7</v>
      </c>
      <c r="L6" s="80"/>
      <c r="M6" s="83" t="s">
        <v>7</v>
      </c>
    </row>
    <row r="7" spans="1:13" ht="24.95" customHeight="1">
      <c r="A7" s="23">
        <f>ResultatSkema!AO8+ResultatSkema!U28</f>
        <v>0</v>
      </c>
      <c r="C7" s="75">
        <v>1</v>
      </c>
      <c r="D7" s="60" t="s">
        <v>34</v>
      </c>
      <c r="E7" s="43" t="s">
        <v>32</v>
      </c>
      <c r="F7" s="48"/>
      <c r="G7" s="45" t="s">
        <v>33</v>
      </c>
      <c r="H7" s="50"/>
      <c r="I7" s="44" t="s">
        <v>29</v>
      </c>
      <c r="J7" s="52"/>
      <c r="K7" s="38" t="str">
        <f>ResultatSkema!D8</f>
        <v>Karsten M. Jørgensen</v>
      </c>
      <c r="L7" s="39" t="s">
        <v>30</v>
      </c>
      <c r="M7" s="117" t="str">
        <f>ResultatSkema!D28</f>
        <v>Bent Kaj Nielsen</v>
      </c>
    </row>
    <row r="8" spans="1:13" ht="24.95" customHeight="1">
      <c r="A8" s="23">
        <f>ResultatSkema!AK12+ResultatSkema!Y24</f>
        <v>0</v>
      </c>
      <c r="C8" s="75">
        <v>2</v>
      </c>
      <c r="D8" s="60" t="s">
        <v>34</v>
      </c>
      <c r="E8" s="43" t="s">
        <v>32</v>
      </c>
      <c r="F8" s="48"/>
      <c r="G8" s="45" t="s">
        <v>33</v>
      </c>
      <c r="H8" s="50"/>
      <c r="I8" s="44" t="s">
        <v>29</v>
      </c>
      <c r="J8" s="52"/>
      <c r="K8" s="38" t="str">
        <f>ResultatSkema!D12</f>
        <v>Tom Bagge</v>
      </c>
      <c r="L8" s="39" t="s">
        <v>30</v>
      </c>
      <c r="M8" s="117" t="str">
        <f>ResultatSkema!D24</f>
        <v>Jan N. Petersen</v>
      </c>
    </row>
    <row r="9" spans="1:13" ht="24.95" customHeight="1" thickBot="1">
      <c r="A9" s="23">
        <f>ResultatSkema!AG16+ResultatSkema!AC20</f>
        <v>0</v>
      </c>
      <c r="C9" s="75">
        <v>3</v>
      </c>
      <c r="D9" s="62" t="s">
        <v>34</v>
      </c>
      <c r="E9" s="85" t="s">
        <v>32</v>
      </c>
      <c r="F9" s="108"/>
      <c r="G9" s="87" t="s">
        <v>33</v>
      </c>
      <c r="H9" s="88"/>
      <c r="I9" s="89" t="s">
        <v>29</v>
      </c>
      <c r="J9" s="90"/>
      <c r="K9" s="109" t="str">
        <f>ResultatSkema!D16</f>
        <v>Preben Bisp</v>
      </c>
      <c r="L9" s="110" t="s">
        <v>30</v>
      </c>
      <c r="M9" s="118" t="str">
        <f>ResultatSkema!D20</f>
        <v>Vagn Larsen</v>
      </c>
    </row>
    <row r="10" spans="1:13" ht="24.95" customHeight="1" thickTop="1">
      <c r="A10" s="23">
        <f>ResultatSkema!AK8+ResultatSkema!U24</f>
        <v>0</v>
      </c>
      <c r="C10" s="75">
        <v>4</v>
      </c>
      <c r="D10" s="61" t="s">
        <v>34</v>
      </c>
      <c r="E10" s="91" t="s">
        <v>32</v>
      </c>
      <c r="F10" s="105"/>
      <c r="G10" s="93" t="s">
        <v>33</v>
      </c>
      <c r="H10" s="94"/>
      <c r="I10" s="95" t="s">
        <v>29</v>
      </c>
      <c r="J10" s="96"/>
      <c r="K10" s="106" t="str">
        <f>ResultatSkema!D8</f>
        <v>Karsten M. Jørgensen</v>
      </c>
      <c r="L10" s="107" t="s">
        <v>30</v>
      </c>
      <c r="M10" s="119" t="str">
        <f>ResultatSkema!D24</f>
        <v>Jan N. Petersen</v>
      </c>
    </row>
    <row r="11" spans="1:13" ht="24.95" customHeight="1">
      <c r="A11" s="23">
        <f>ResultatSkema!AG12+ResultatSkema!Y20</f>
        <v>0</v>
      </c>
      <c r="C11" s="75">
        <v>5</v>
      </c>
      <c r="D11" s="60" t="s">
        <v>34</v>
      </c>
      <c r="E11" s="43" t="s">
        <v>32</v>
      </c>
      <c r="F11" s="48"/>
      <c r="G11" s="45" t="s">
        <v>33</v>
      </c>
      <c r="H11" s="50"/>
      <c r="I11" s="44" t="s">
        <v>29</v>
      </c>
      <c r="J11" s="52"/>
      <c r="K11" s="38" t="str">
        <f>ResultatSkema!D12</f>
        <v>Tom Bagge</v>
      </c>
      <c r="L11" s="39" t="s">
        <v>30</v>
      </c>
      <c r="M11" s="117" t="str">
        <f>ResultatSkema!D20</f>
        <v>Vagn Larsen</v>
      </c>
    </row>
    <row r="12" spans="1:13" ht="24.95" customHeight="1" thickBot="1">
      <c r="A12" s="23">
        <f>ResultatSkema!AO16+ResultatSkema!AC28</f>
        <v>0</v>
      </c>
      <c r="C12" s="75">
        <v>6</v>
      </c>
      <c r="D12" s="62" t="s">
        <v>34</v>
      </c>
      <c r="E12" s="85" t="s">
        <v>32</v>
      </c>
      <c r="F12" s="108"/>
      <c r="G12" s="87" t="s">
        <v>33</v>
      </c>
      <c r="H12" s="88"/>
      <c r="I12" s="89" t="s">
        <v>29</v>
      </c>
      <c r="J12" s="90"/>
      <c r="K12" s="109" t="str">
        <f>ResultatSkema!D16</f>
        <v>Preben Bisp</v>
      </c>
      <c r="L12" s="110" t="s">
        <v>30</v>
      </c>
      <c r="M12" s="118" t="str">
        <f>ResultatSkema!D28</f>
        <v>Bent Kaj Nielsen</v>
      </c>
    </row>
    <row r="13" spans="1:13" ht="24.95" customHeight="1" thickTop="1">
      <c r="A13" s="23">
        <f>ResultatSkema!AG8+ResultatSkema!U20</f>
        <v>0</v>
      </c>
      <c r="C13" s="75">
        <v>7</v>
      </c>
      <c r="D13" s="61" t="s">
        <v>34</v>
      </c>
      <c r="E13" s="91" t="s">
        <v>32</v>
      </c>
      <c r="F13" s="111"/>
      <c r="G13" s="93" t="s">
        <v>33</v>
      </c>
      <c r="H13" s="112"/>
      <c r="I13" s="95" t="s">
        <v>29</v>
      </c>
      <c r="J13" s="113"/>
      <c r="K13" s="106" t="str">
        <f>ResultatSkema!D8</f>
        <v>Karsten M. Jørgensen</v>
      </c>
      <c r="L13" s="107" t="s">
        <v>30</v>
      </c>
      <c r="M13" s="119" t="str">
        <f>ResultatSkema!D20</f>
        <v>Vagn Larsen</v>
      </c>
    </row>
    <row r="14" spans="1:13" ht="24.95" customHeight="1">
      <c r="A14" s="23">
        <f>ResultatSkema!AC12+ResultatSkema!Y16</f>
        <v>0</v>
      </c>
      <c r="C14" s="75">
        <v>8</v>
      </c>
      <c r="D14" s="60" t="s">
        <v>34</v>
      </c>
      <c r="E14" s="43" t="s">
        <v>32</v>
      </c>
      <c r="F14" s="49"/>
      <c r="G14" s="45" t="s">
        <v>33</v>
      </c>
      <c r="H14" s="51"/>
      <c r="I14" s="44" t="s">
        <v>29</v>
      </c>
      <c r="J14" s="53"/>
      <c r="K14" s="38" t="str">
        <f>ResultatSkema!D12</f>
        <v>Tom Bagge</v>
      </c>
      <c r="L14" s="39" t="s">
        <v>30</v>
      </c>
      <c r="M14" s="117" t="str">
        <f>ResultatSkema!D16</f>
        <v>Preben Bisp</v>
      </c>
    </row>
    <row r="15" spans="1:13" ht="24.95" customHeight="1" thickBot="1">
      <c r="A15" s="23">
        <f>ResultatSkema!AO24+ResultatSkema!AK28</f>
        <v>0</v>
      </c>
      <c r="C15" s="75">
        <v>9</v>
      </c>
      <c r="D15" s="62" t="s">
        <v>34</v>
      </c>
      <c r="E15" s="85" t="s">
        <v>32</v>
      </c>
      <c r="F15" s="114"/>
      <c r="G15" s="87" t="s">
        <v>33</v>
      </c>
      <c r="H15" s="115"/>
      <c r="I15" s="89" t="s">
        <v>29</v>
      </c>
      <c r="J15" s="116"/>
      <c r="K15" s="109" t="str">
        <f>ResultatSkema!D24</f>
        <v>Jan N. Petersen</v>
      </c>
      <c r="L15" s="110" t="s">
        <v>30</v>
      </c>
      <c r="M15" s="118" t="str">
        <f>ResultatSkema!D28</f>
        <v>Bent Kaj Nielsen</v>
      </c>
    </row>
    <row r="16" spans="1:13" ht="24.95" customHeight="1" thickTop="1">
      <c r="A16" s="23">
        <f>ResultatSkema!AC8+ResultatSkema!U16</f>
        <v>0</v>
      </c>
      <c r="C16" s="75">
        <v>10</v>
      </c>
      <c r="D16" s="61" t="s">
        <v>34</v>
      </c>
      <c r="E16" s="91" t="s">
        <v>32</v>
      </c>
      <c r="F16" s="111"/>
      <c r="G16" s="93" t="s">
        <v>33</v>
      </c>
      <c r="H16" s="112"/>
      <c r="I16" s="95" t="s">
        <v>29</v>
      </c>
      <c r="J16" s="113"/>
      <c r="K16" s="106" t="str">
        <f>ResultatSkema!D8</f>
        <v>Karsten M. Jørgensen</v>
      </c>
      <c r="L16" s="107" t="s">
        <v>30</v>
      </c>
      <c r="M16" s="119" t="str">
        <f>ResultatSkema!D16</f>
        <v>Preben Bisp</v>
      </c>
    </row>
    <row r="17" spans="1:13" ht="24.95" customHeight="1">
      <c r="A17" s="23">
        <f>ResultatSkema!AO12+ResultatSkema!Y28</f>
        <v>0</v>
      </c>
      <c r="C17" s="75">
        <v>11</v>
      </c>
      <c r="D17" s="60" t="s">
        <v>34</v>
      </c>
      <c r="E17" s="43" t="s">
        <v>32</v>
      </c>
      <c r="F17" s="49"/>
      <c r="G17" s="45" t="s">
        <v>33</v>
      </c>
      <c r="H17" s="51"/>
      <c r="I17" s="44" t="s">
        <v>29</v>
      </c>
      <c r="J17" s="53"/>
      <c r="K17" s="38" t="str">
        <f>ResultatSkema!D12</f>
        <v>Tom Bagge</v>
      </c>
      <c r="L17" s="39" t="s">
        <v>30</v>
      </c>
      <c r="M17" s="117" t="str">
        <f>ResultatSkema!D28</f>
        <v>Bent Kaj Nielsen</v>
      </c>
    </row>
    <row r="18" spans="1:13" ht="24.95" customHeight="1" thickBot="1">
      <c r="A18" s="23">
        <f>ResultatSkema!AK20+ResultatSkema!AG24</f>
        <v>0</v>
      </c>
      <c r="C18" s="75">
        <v>12</v>
      </c>
      <c r="D18" s="62" t="s">
        <v>34</v>
      </c>
      <c r="E18" s="85" t="s">
        <v>32</v>
      </c>
      <c r="F18" s="114"/>
      <c r="G18" s="87" t="s">
        <v>33</v>
      </c>
      <c r="H18" s="115"/>
      <c r="I18" s="89" t="s">
        <v>29</v>
      </c>
      <c r="J18" s="116"/>
      <c r="K18" s="109" t="str">
        <f>ResultatSkema!D20</f>
        <v>Vagn Larsen</v>
      </c>
      <c r="L18" s="110" t="s">
        <v>30</v>
      </c>
      <c r="M18" s="118" t="str">
        <f>ResultatSkema!D24</f>
        <v>Jan N. Petersen</v>
      </c>
    </row>
    <row r="19" spans="1:13" ht="24.95" customHeight="1" thickTop="1">
      <c r="A19" s="23" t="e">
        <f>_ab1+ResultatSkema!U12</f>
        <v>#NAME?</v>
      </c>
      <c r="C19" s="75">
        <v>13</v>
      </c>
      <c r="D19" s="61" t="s">
        <v>34</v>
      </c>
      <c r="E19" s="91" t="s">
        <v>32</v>
      </c>
      <c r="F19" s="111"/>
      <c r="G19" s="93" t="s">
        <v>33</v>
      </c>
      <c r="H19" s="112"/>
      <c r="I19" s="95" t="s">
        <v>29</v>
      </c>
      <c r="J19" s="113"/>
      <c r="K19" s="106" t="str">
        <f>ResultatSkema!D8</f>
        <v>Karsten M. Jørgensen</v>
      </c>
      <c r="L19" s="107" t="s">
        <v>30</v>
      </c>
      <c r="M19" s="119" t="str">
        <f>ResultatSkema!D12</f>
        <v>Tom Bagge</v>
      </c>
    </row>
    <row r="20" spans="1:13" ht="24.95" customHeight="1">
      <c r="A20" s="23">
        <f>ResultatSkema!AK16+ResultatSkema!AC24</f>
        <v>0</v>
      </c>
      <c r="C20" s="75">
        <v>14</v>
      </c>
      <c r="D20" s="60" t="s">
        <v>34</v>
      </c>
      <c r="E20" s="43" t="s">
        <v>32</v>
      </c>
      <c r="F20" s="49"/>
      <c r="G20" s="45" t="s">
        <v>33</v>
      </c>
      <c r="H20" s="51"/>
      <c r="I20" s="44" t="s">
        <v>29</v>
      </c>
      <c r="J20" s="53"/>
      <c r="K20" s="38" t="str">
        <f>ResultatSkema!D16</f>
        <v>Preben Bisp</v>
      </c>
      <c r="L20" s="39" t="s">
        <v>30</v>
      </c>
      <c r="M20" s="117" t="str">
        <f>ResultatSkema!D24</f>
        <v>Jan N. Petersen</v>
      </c>
    </row>
    <row r="21" spans="1:13" ht="24.95" customHeight="1" thickBot="1">
      <c r="A21" s="23">
        <f>ResultatSkema!AO20+ResultatSkema!AG28</f>
        <v>0</v>
      </c>
      <c r="C21" s="75">
        <v>15</v>
      </c>
      <c r="D21" s="62" t="s">
        <v>34</v>
      </c>
      <c r="E21" s="85" t="s">
        <v>32</v>
      </c>
      <c r="F21" s="114"/>
      <c r="G21" s="87" t="s">
        <v>33</v>
      </c>
      <c r="H21" s="115"/>
      <c r="I21" s="89" t="s">
        <v>29</v>
      </c>
      <c r="J21" s="116"/>
      <c r="K21" s="109" t="str">
        <f>ResultatSkema!D20</f>
        <v>Vagn Larsen</v>
      </c>
      <c r="L21" s="110" t="s">
        <v>30</v>
      </c>
      <c r="M21" s="118" t="str">
        <f>ResultatSkema!D28</f>
        <v>Bent Kaj Nielsen</v>
      </c>
    </row>
    <row r="22" spans="1:13" ht="15.75" thickTop="1"/>
    <row r="24" spans="1:13" ht="23.25">
      <c r="D24" s="37"/>
      <c r="H24" s="37"/>
      <c r="L24"/>
      <c r="M24"/>
    </row>
    <row r="25" spans="1:13" ht="23.25">
      <c r="D25" s="37"/>
      <c r="H25" s="37"/>
      <c r="L25"/>
      <c r="M25"/>
    </row>
    <row r="26" spans="1:13" ht="23.25">
      <c r="D26" s="37"/>
      <c r="H26" s="37"/>
      <c r="L26"/>
      <c r="M26"/>
    </row>
    <row r="27" spans="1:13" ht="23.25">
      <c r="D27" s="37"/>
      <c r="H27" s="37"/>
      <c r="L27"/>
      <c r="M27"/>
    </row>
    <row r="28" spans="1:13" ht="23.25">
      <c r="D28" s="37"/>
      <c r="H28" s="37"/>
      <c r="L28"/>
      <c r="M28"/>
    </row>
  </sheetData>
  <sheetProtection selectLockedCells="1"/>
  <mergeCells count="2">
    <mergeCell ref="D3:M4"/>
    <mergeCell ref="D2:M2"/>
  </mergeCells>
  <conditionalFormatting sqref="D8:M8">
    <cfRule type="expression" dxfId="159" priority="15">
      <formula>$A$8&gt;0</formula>
    </cfRule>
  </conditionalFormatting>
  <conditionalFormatting sqref="D7:M7">
    <cfRule type="expression" dxfId="158" priority="14">
      <formula>$A$7&gt;0</formula>
    </cfRule>
  </conditionalFormatting>
  <conditionalFormatting sqref="D9:M9">
    <cfRule type="expression" dxfId="157" priority="13">
      <formula>$A$9&gt;0</formula>
    </cfRule>
  </conditionalFormatting>
  <conditionalFormatting sqref="D10:M10">
    <cfRule type="expression" dxfId="156" priority="12">
      <formula>$A$10&gt;0</formula>
    </cfRule>
  </conditionalFormatting>
  <conditionalFormatting sqref="D11:M11">
    <cfRule type="expression" dxfId="155" priority="11">
      <formula>$A$11&gt;0</formula>
    </cfRule>
  </conditionalFormatting>
  <conditionalFormatting sqref="D12:M12">
    <cfRule type="expression" dxfId="154" priority="10">
      <formula>$A$12&gt;0</formula>
    </cfRule>
  </conditionalFormatting>
  <conditionalFormatting sqref="D13:M13">
    <cfRule type="expression" dxfId="153" priority="9">
      <formula>$A$13&gt;0</formula>
    </cfRule>
  </conditionalFormatting>
  <conditionalFormatting sqref="D14:M14">
    <cfRule type="expression" dxfId="152" priority="8">
      <formula>$A$14&gt;0</formula>
    </cfRule>
  </conditionalFormatting>
  <conditionalFormatting sqref="D15:M15">
    <cfRule type="expression" dxfId="151" priority="7">
      <formula>$A$15&gt;0</formula>
    </cfRule>
  </conditionalFormatting>
  <conditionalFormatting sqref="D16:M16">
    <cfRule type="expression" dxfId="150" priority="6">
      <formula>$A$16&gt;0</formula>
    </cfRule>
  </conditionalFormatting>
  <conditionalFormatting sqref="D17:M17">
    <cfRule type="expression" dxfId="149" priority="5">
      <formula>$A$17&gt;0</formula>
    </cfRule>
  </conditionalFormatting>
  <conditionalFormatting sqref="D18:M18">
    <cfRule type="expression" dxfId="148" priority="4">
      <formula>$A$18&gt;0</formula>
    </cfRule>
  </conditionalFormatting>
  <conditionalFormatting sqref="D19:M19">
    <cfRule type="expression" dxfId="147" priority="3">
      <formula>$A$19&gt;0</formula>
    </cfRule>
  </conditionalFormatting>
  <conditionalFormatting sqref="D20:M20">
    <cfRule type="expression" dxfId="146" priority="2">
      <formula>$A$20&gt;0</formula>
    </cfRule>
  </conditionalFormatting>
  <conditionalFormatting sqref="D21:M21">
    <cfRule type="expression" dxfId="145" priority="1">
      <formula>$A$21&gt;0</formula>
    </cfRule>
  </conditionalFormatting>
  <printOptions horizontalCentered="1"/>
  <pageMargins left="0.39370078740157483" right="0.39370078740157483" top="0.39370078740157483" bottom="0.39370078740157483" header="0" footer="0"/>
  <pageSetup paperSize="9" scale="7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workbookViewId="0"/>
  </sheetViews>
  <sheetFormatPr defaultRowHeight="20.25"/>
  <cols>
    <col min="3" max="3" width="4.140625" style="75" customWidth="1"/>
    <col min="4" max="4" width="11.42578125" customWidth="1"/>
    <col min="5" max="5" width="5.42578125" customWidth="1"/>
    <col min="6" max="6" width="16.42578125" customWidth="1"/>
    <col min="7" max="7" width="5.42578125" customWidth="1"/>
    <col min="8" max="8" width="4.5703125" customWidth="1"/>
    <col min="9" max="9" width="5.42578125" customWidth="1"/>
    <col min="10" max="10" width="6.42578125" customWidth="1"/>
    <col min="11" max="11" width="27.28515625" customWidth="1"/>
    <col min="12" max="12" width="4.140625" customWidth="1"/>
    <col min="13" max="13" width="27.28515625" customWidth="1"/>
  </cols>
  <sheetData>
    <row r="1" spans="1:13" ht="24.95" customHeight="1"/>
    <row r="2" spans="1:13" ht="24.95" customHeight="1">
      <c r="D2" s="332" t="s">
        <v>35</v>
      </c>
      <c r="E2" s="332"/>
      <c r="F2" s="332"/>
      <c r="G2" s="332"/>
      <c r="H2" s="332"/>
      <c r="I2" s="332"/>
      <c r="J2" s="332"/>
      <c r="K2" s="332"/>
      <c r="L2" s="332"/>
      <c r="M2" s="332"/>
    </row>
    <row r="3" spans="1:13" ht="24.95" customHeight="1">
      <c r="D3" s="331" t="str">
        <f>ResultatSkema!A1</f>
        <v>3 bande Carambole klubmesterskab 2021</v>
      </c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.95" customHeight="1"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24.95" customHeight="1" thickBot="1">
      <c r="E5" s="35"/>
      <c r="H5" s="6"/>
      <c r="J5" s="6"/>
    </row>
    <row r="6" spans="1:13" ht="24.95" customHeight="1" thickTop="1">
      <c r="D6" s="76" t="s">
        <v>23</v>
      </c>
      <c r="E6" s="77"/>
      <c r="F6" s="78" t="s">
        <v>28</v>
      </c>
      <c r="G6" s="79"/>
      <c r="H6" s="80" t="s">
        <v>27</v>
      </c>
      <c r="I6" s="81"/>
      <c r="J6" s="82" t="s">
        <v>31</v>
      </c>
      <c r="K6" s="79" t="s">
        <v>7</v>
      </c>
      <c r="L6" s="80"/>
      <c r="M6" s="83" t="s">
        <v>7</v>
      </c>
    </row>
    <row r="7" spans="1:13" ht="24.95" customHeight="1">
      <c r="A7" s="23">
        <f>ResultatSkema!AW8+ResultatSkema!U36</f>
        <v>0</v>
      </c>
      <c r="C7" s="75">
        <v>1</v>
      </c>
      <c r="D7" s="60" t="str">
        <f t="shared" ref="D7:D34" si="0">IF(F7="","",F7)</f>
        <v/>
      </c>
      <c r="E7" s="43" t="s">
        <v>32</v>
      </c>
      <c r="F7" s="57"/>
      <c r="G7" s="45" t="s">
        <v>33</v>
      </c>
      <c r="H7" s="50"/>
      <c r="I7" s="44" t="s">
        <v>29</v>
      </c>
      <c r="J7" s="52"/>
      <c r="K7" s="55" t="str">
        <f>ResultatSkema!D8</f>
        <v>Karsten M. Jørgensen</v>
      </c>
      <c r="L7" s="56" t="s">
        <v>30</v>
      </c>
      <c r="M7" s="63" t="str">
        <f>ResultatSkema!D36</f>
        <v>Jørren Kjær</v>
      </c>
    </row>
    <row r="8" spans="1:13" ht="24.95" customHeight="1">
      <c r="A8" s="23">
        <f>ResultatSkema!AS12+ResultatSkema!Y32</f>
        <v>0</v>
      </c>
      <c r="C8" s="75">
        <v>2</v>
      </c>
      <c r="D8" s="60" t="str">
        <f t="shared" si="0"/>
        <v/>
      </c>
      <c r="E8" s="43" t="s">
        <v>32</v>
      </c>
      <c r="F8" s="84"/>
      <c r="G8" s="45" t="s">
        <v>33</v>
      </c>
      <c r="H8" s="50"/>
      <c r="I8" s="44" t="s">
        <v>29</v>
      </c>
      <c r="J8" s="52"/>
      <c r="K8" s="55" t="str">
        <f>ResultatSkema!D12</f>
        <v>Tom Bagge</v>
      </c>
      <c r="L8" s="56" t="s">
        <v>30</v>
      </c>
      <c r="M8" s="63" t="str">
        <f>ResultatSkema!D32</f>
        <v>Christian Lasota</v>
      </c>
    </row>
    <row r="9" spans="1:13" ht="24.95" customHeight="1">
      <c r="A9" s="23">
        <f>ResultatSkema!AO16+ResultatSkema!AC28</f>
        <v>0</v>
      </c>
      <c r="C9" s="75">
        <v>3</v>
      </c>
      <c r="D9" s="60" t="str">
        <f t="shared" si="0"/>
        <v/>
      </c>
      <c r="E9" s="43" t="s">
        <v>32</v>
      </c>
      <c r="F9" s="84"/>
      <c r="G9" s="45" t="s">
        <v>33</v>
      </c>
      <c r="H9" s="50"/>
      <c r="I9" s="44" t="s">
        <v>29</v>
      </c>
      <c r="J9" s="52"/>
      <c r="K9" s="55" t="str">
        <f>ResultatSkema!D16</f>
        <v>Preben Bisp</v>
      </c>
      <c r="L9" s="56" t="s">
        <v>30</v>
      </c>
      <c r="M9" s="63" t="str">
        <f>ResultatSkema!D28</f>
        <v>Bent Kaj Nielsen</v>
      </c>
    </row>
    <row r="10" spans="1:13" ht="24.95" customHeight="1" thickBot="1">
      <c r="A10" s="23">
        <f>ResultatSkema!AK20+ResultatSkema!AG24</f>
        <v>0</v>
      </c>
      <c r="C10" s="75">
        <v>4</v>
      </c>
      <c r="D10" s="62" t="str">
        <f t="shared" si="0"/>
        <v/>
      </c>
      <c r="E10" s="85" t="s">
        <v>32</v>
      </c>
      <c r="F10" s="86"/>
      <c r="G10" s="87" t="s">
        <v>33</v>
      </c>
      <c r="H10" s="88"/>
      <c r="I10" s="89" t="s">
        <v>29</v>
      </c>
      <c r="J10" s="90"/>
      <c r="K10" s="64" t="str">
        <f>ResultatSkema!D20</f>
        <v>Vagn Larsen</v>
      </c>
      <c r="L10" s="65" t="s">
        <v>30</v>
      </c>
      <c r="M10" s="66" t="str">
        <f>ResultatSkema!D24</f>
        <v>Jan N. Petersen</v>
      </c>
    </row>
    <row r="11" spans="1:13" ht="24.95" customHeight="1" thickTop="1">
      <c r="A11" s="23" t="e">
        <f>_ab1+ResultatSkema!U12</f>
        <v>#NAME?</v>
      </c>
      <c r="C11" s="75">
        <v>5</v>
      </c>
      <c r="D11" s="61" t="str">
        <f t="shared" si="0"/>
        <v/>
      </c>
      <c r="E11" s="91" t="s">
        <v>32</v>
      </c>
      <c r="F11" s="92"/>
      <c r="G11" s="93" t="s">
        <v>33</v>
      </c>
      <c r="H11" s="94"/>
      <c r="I11" s="95" t="s">
        <v>29</v>
      </c>
      <c r="J11" s="96"/>
      <c r="K11" s="67" t="str">
        <f>ResultatSkema!D8</f>
        <v>Karsten M. Jørgensen</v>
      </c>
      <c r="L11" s="68" t="s">
        <v>30</v>
      </c>
      <c r="M11" s="69" t="str">
        <f>ResultatSkema!D12</f>
        <v>Tom Bagge</v>
      </c>
    </row>
    <row r="12" spans="1:13" ht="24.95" customHeight="1">
      <c r="A12" s="23">
        <f>ResultatSkema!AS16+ResultatSkema!AC32</f>
        <v>0</v>
      </c>
      <c r="C12" s="75">
        <v>6</v>
      </c>
      <c r="D12" s="60" t="str">
        <f t="shared" si="0"/>
        <v/>
      </c>
      <c r="E12" s="43" t="s">
        <v>32</v>
      </c>
      <c r="F12" s="84"/>
      <c r="G12" s="45" t="s">
        <v>33</v>
      </c>
      <c r="H12" s="50"/>
      <c r="I12" s="44" t="s">
        <v>29</v>
      </c>
      <c r="J12" s="52"/>
      <c r="K12" s="55" t="str">
        <f>ResultatSkema!D16</f>
        <v>Preben Bisp</v>
      </c>
      <c r="L12" s="56" t="s">
        <v>30</v>
      </c>
      <c r="M12" s="63" t="str">
        <f>ResultatSkema!D32</f>
        <v>Christian Lasota</v>
      </c>
    </row>
    <row r="13" spans="1:13" ht="24.95" customHeight="1">
      <c r="A13" s="23">
        <f>ResultatSkema!AO20+ResultatSkema!AG28</f>
        <v>0</v>
      </c>
      <c r="C13" s="75">
        <v>7</v>
      </c>
      <c r="D13" s="60" t="str">
        <f t="shared" si="0"/>
        <v/>
      </c>
      <c r="E13" s="43" t="s">
        <v>32</v>
      </c>
      <c r="F13" s="97"/>
      <c r="G13" s="45" t="s">
        <v>33</v>
      </c>
      <c r="H13" s="51"/>
      <c r="I13" s="44" t="s">
        <v>29</v>
      </c>
      <c r="J13" s="53"/>
      <c r="K13" s="55" t="str">
        <f>ResultatSkema!D20</f>
        <v>Vagn Larsen</v>
      </c>
      <c r="L13" s="56" t="s">
        <v>30</v>
      </c>
      <c r="M13" s="63" t="str">
        <f>ResultatSkema!D28</f>
        <v>Bent Kaj Nielsen</v>
      </c>
    </row>
    <row r="14" spans="1:13" ht="24.95" customHeight="1" thickBot="1">
      <c r="A14" s="23">
        <f>ResultatSkema!AW24+ResultatSkema!AK36</f>
        <v>0</v>
      </c>
      <c r="C14" s="75">
        <v>8</v>
      </c>
      <c r="D14" s="62" t="str">
        <f t="shared" si="0"/>
        <v/>
      </c>
      <c r="E14" s="85" t="s">
        <v>32</v>
      </c>
      <c r="F14" s="121"/>
      <c r="G14" s="87" t="s">
        <v>33</v>
      </c>
      <c r="H14" s="115"/>
      <c r="I14" s="89" t="s">
        <v>29</v>
      </c>
      <c r="J14" s="116"/>
      <c r="K14" s="64" t="str">
        <f>ResultatSkema!D24</f>
        <v>Jan N. Petersen</v>
      </c>
      <c r="L14" s="65" t="s">
        <v>30</v>
      </c>
      <c r="M14" s="66" t="str">
        <f>ResultatSkema!D36</f>
        <v>Jørren Kjær</v>
      </c>
    </row>
    <row r="15" spans="1:13" ht="24.95" customHeight="1" thickTop="1">
      <c r="A15" s="23">
        <f>ResultatSkema!AC8+ResultatSkema!U16</f>
        <v>0</v>
      </c>
      <c r="C15" s="75">
        <v>9</v>
      </c>
      <c r="D15" s="61" t="str">
        <f t="shared" si="0"/>
        <v/>
      </c>
      <c r="E15" s="91" t="s">
        <v>32</v>
      </c>
      <c r="F15" s="120"/>
      <c r="G15" s="93" t="s">
        <v>33</v>
      </c>
      <c r="H15" s="112"/>
      <c r="I15" s="95" t="s">
        <v>29</v>
      </c>
      <c r="J15" s="113"/>
      <c r="K15" s="67" t="str">
        <f>ResultatSkema!D8</f>
        <v>Karsten M. Jørgensen</v>
      </c>
      <c r="L15" s="68" t="s">
        <v>30</v>
      </c>
      <c r="M15" s="69" t="str">
        <f>ResultatSkema!D16</f>
        <v>Preben Bisp</v>
      </c>
    </row>
    <row r="16" spans="1:13" ht="24.95" customHeight="1">
      <c r="A16" s="23">
        <f>ResultatSkema!AW12+ResultatSkema!Y36</f>
        <v>0</v>
      </c>
      <c r="C16" s="75">
        <v>10</v>
      </c>
      <c r="D16" s="60" t="str">
        <f t="shared" si="0"/>
        <v/>
      </c>
      <c r="E16" s="43" t="s">
        <v>32</v>
      </c>
      <c r="F16" s="97"/>
      <c r="G16" s="45" t="s">
        <v>33</v>
      </c>
      <c r="H16" s="51"/>
      <c r="I16" s="44" t="s">
        <v>29</v>
      </c>
      <c r="J16" s="53"/>
      <c r="K16" s="55" t="str">
        <f>ResultatSkema!D12</f>
        <v>Tom Bagge</v>
      </c>
      <c r="L16" s="56" t="s">
        <v>30</v>
      </c>
      <c r="M16" s="63" t="str">
        <f>ResultatSkema!D36</f>
        <v>Jørren Kjær</v>
      </c>
    </row>
    <row r="17" spans="1:13" ht="24.95" customHeight="1">
      <c r="A17" s="23">
        <f>ResultatSkema!AS20+ResultatSkema!AG32</f>
        <v>0</v>
      </c>
      <c r="C17" s="75">
        <v>11</v>
      </c>
      <c r="D17" s="60" t="str">
        <f t="shared" si="0"/>
        <v/>
      </c>
      <c r="E17" s="43" t="s">
        <v>32</v>
      </c>
      <c r="F17" s="97"/>
      <c r="G17" s="45" t="s">
        <v>33</v>
      </c>
      <c r="H17" s="51"/>
      <c r="I17" s="44" t="s">
        <v>29</v>
      </c>
      <c r="J17" s="53"/>
      <c r="K17" s="55" t="str">
        <f>ResultatSkema!D20</f>
        <v>Vagn Larsen</v>
      </c>
      <c r="L17" s="56" t="s">
        <v>30</v>
      </c>
      <c r="M17" s="63" t="str">
        <f>ResultatSkema!D32</f>
        <v>Christian Lasota</v>
      </c>
    </row>
    <row r="18" spans="1:13" ht="24.95" customHeight="1" thickBot="1">
      <c r="A18" s="23">
        <f>ResultatSkema!AO24+ResultatSkema!AK28</f>
        <v>0</v>
      </c>
      <c r="C18" s="75">
        <v>12</v>
      </c>
      <c r="D18" s="62" t="str">
        <f t="shared" si="0"/>
        <v/>
      </c>
      <c r="E18" s="85" t="s">
        <v>32</v>
      </c>
      <c r="F18" s="121"/>
      <c r="G18" s="87" t="s">
        <v>33</v>
      </c>
      <c r="H18" s="115"/>
      <c r="I18" s="89" t="s">
        <v>29</v>
      </c>
      <c r="J18" s="116"/>
      <c r="K18" s="64" t="str">
        <f>ResultatSkema!D24</f>
        <v>Jan N. Petersen</v>
      </c>
      <c r="L18" s="65" t="s">
        <v>30</v>
      </c>
      <c r="M18" s="66" t="str">
        <f>ResultatSkema!D28</f>
        <v>Bent Kaj Nielsen</v>
      </c>
    </row>
    <row r="19" spans="1:13" ht="24.95" customHeight="1" thickTop="1">
      <c r="A19" s="23">
        <f>ResultatSkema!AG8+ResultatSkema!U20</f>
        <v>0</v>
      </c>
      <c r="C19" s="75">
        <v>13</v>
      </c>
      <c r="D19" s="61" t="str">
        <f t="shared" si="0"/>
        <v/>
      </c>
      <c r="E19" s="91" t="s">
        <v>32</v>
      </c>
      <c r="F19" s="120"/>
      <c r="G19" s="93" t="s">
        <v>33</v>
      </c>
      <c r="H19" s="112"/>
      <c r="I19" s="95" t="s">
        <v>29</v>
      </c>
      <c r="J19" s="113"/>
      <c r="K19" s="67" t="str">
        <f>ResultatSkema!D8</f>
        <v>Karsten M. Jørgensen</v>
      </c>
      <c r="L19" s="68" t="s">
        <v>30</v>
      </c>
      <c r="M19" s="69" t="str">
        <f>ResultatSkema!D20</f>
        <v>Vagn Larsen</v>
      </c>
    </row>
    <row r="20" spans="1:13" ht="24.95" customHeight="1">
      <c r="A20" s="23">
        <f>ResultatSkema!AC12+ResultatSkema!Y16</f>
        <v>0</v>
      </c>
      <c r="C20" s="75">
        <v>14</v>
      </c>
      <c r="D20" s="60" t="str">
        <f t="shared" si="0"/>
        <v/>
      </c>
      <c r="E20" s="43" t="s">
        <v>32</v>
      </c>
      <c r="F20" s="97"/>
      <c r="G20" s="45" t="s">
        <v>33</v>
      </c>
      <c r="H20" s="51"/>
      <c r="I20" s="44" t="s">
        <v>29</v>
      </c>
      <c r="J20" s="53"/>
      <c r="K20" s="55" t="str">
        <f>ResultatSkema!D12</f>
        <v>Tom Bagge</v>
      </c>
      <c r="L20" s="56" t="s">
        <v>30</v>
      </c>
      <c r="M20" s="63" t="str">
        <f>ResultatSkema!D16</f>
        <v>Preben Bisp</v>
      </c>
    </row>
    <row r="21" spans="1:13" ht="24.95" customHeight="1">
      <c r="A21" s="23">
        <f>ResultatSkema!AS24+ResultatSkema!AK32</f>
        <v>0</v>
      </c>
      <c r="C21" s="75">
        <v>15</v>
      </c>
      <c r="D21" s="60" t="str">
        <f t="shared" si="0"/>
        <v/>
      </c>
      <c r="E21" s="43" t="s">
        <v>32</v>
      </c>
      <c r="F21" s="97"/>
      <c r="G21" s="45" t="s">
        <v>33</v>
      </c>
      <c r="H21" s="51"/>
      <c r="I21" s="44" t="s">
        <v>29</v>
      </c>
      <c r="J21" s="53"/>
      <c r="K21" s="55" t="str">
        <f>ResultatSkema!D24</f>
        <v>Jan N. Petersen</v>
      </c>
      <c r="L21" s="56" t="s">
        <v>30</v>
      </c>
      <c r="M21" s="63" t="str">
        <f>ResultatSkema!D32</f>
        <v>Christian Lasota</v>
      </c>
    </row>
    <row r="22" spans="1:13" ht="24.95" customHeight="1" thickBot="1">
      <c r="A22" s="23">
        <f>ResultatSkema!AW28+ResultatSkema!AO36</f>
        <v>0</v>
      </c>
      <c r="C22" s="75">
        <v>16</v>
      </c>
      <c r="D22" s="62" t="str">
        <f t="shared" si="0"/>
        <v/>
      </c>
      <c r="E22" s="85" t="s">
        <v>32</v>
      </c>
      <c r="F22" s="121"/>
      <c r="G22" s="87" t="s">
        <v>33</v>
      </c>
      <c r="H22" s="115"/>
      <c r="I22" s="89" t="s">
        <v>29</v>
      </c>
      <c r="J22" s="116"/>
      <c r="K22" s="64" t="str">
        <f>ResultatSkema!D28</f>
        <v>Bent Kaj Nielsen</v>
      </c>
      <c r="L22" s="65" t="s">
        <v>30</v>
      </c>
      <c r="M22" s="66" t="str">
        <f>ResultatSkema!D36</f>
        <v>Jørren Kjær</v>
      </c>
    </row>
    <row r="23" spans="1:13" ht="24.95" customHeight="1" thickTop="1">
      <c r="A23" s="23">
        <f>ResultatSkema!AK8+ResultatSkema!U24</f>
        <v>0</v>
      </c>
      <c r="C23" s="75">
        <v>17</v>
      </c>
      <c r="D23" s="61" t="str">
        <f t="shared" si="0"/>
        <v/>
      </c>
      <c r="E23" s="91" t="s">
        <v>32</v>
      </c>
      <c r="F23" s="120"/>
      <c r="G23" s="93" t="s">
        <v>33</v>
      </c>
      <c r="H23" s="112"/>
      <c r="I23" s="95" t="s">
        <v>29</v>
      </c>
      <c r="J23" s="113"/>
      <c r="K23" s="67" t="str">
        <f>ResultatSkema!D8</f>
        <v>Karsten M. Jørgensen</v>
      </c>
      <c r="L23" s="68" t="s">
        <v>30</v>
      </c>
      <c r="M23" s="69" t="str">
        <f>ResultatSkema!D24</f>
        <v>Jan N. Petersen</v>
      </c>
    </row>
    <row r="24" spans="1:13" ht="24.95" customHeight="1">
      <c r="A24" s="23">
        <f>ResultatSkema!AG12+ResultatSkema!Y20</f>
        <v>0</v>
      </c>
      <c r="C24" s="75">
        <v>18</v>
      </c>
      <c r="D24" s="60" t="str">
        <f t="shared" si="0"/>
        <v/>
      </c>
      <c r="E24" s="43" t="s">
        <v>32</v>
      </c>
      <c r="F24" s="97"/>
      <c r="G24" s="45" t="s">
        <v>33</v>
      </c>
      <c r="H24" s="51"/>
      <c r="I24" s="44" t="s">
        <v>29</v>
      </c>
      <c r="J24" s="53"/>
      <c r="K24" s="55" t="str">
        <f>ResultatSkema!D12</f>
        <v>Tom Bagge</v>
      </c>
      <c r="L24" s="56" t="s">
        <v>30</v>
      </c>
      <c r="M24" s="63" t="str">
        <f>ResultatSkema!D20</f>
        <v>Vagn Larsen</v>
      </c>
    </row>
    <row r="25" spans="1:13" ht="24.95" customHeight="1">
      <c r="A25" s="23">
        <f>ResultatSkema!AW16+ResultatSkema!AC36</f>
        <v>0</v>
      </c>
      <c r="C25" s="75">
        <v>19</v>
      </c>
      <c r="D25" s="60" t="str">
        <f t="shared" si="0"/>
        <v/>
      </c>
      <c r="E25" s="43" t="s">
        <v>32</v>
      </c>
      <c r="F25" s="97"/>
      <c r="G25" s="45" t="s">
        <v>33</v>
      </c>
      <c r="H25" s="51"/>
      <c r="I25" s="44" t="s">
        <v>29</v>
      </c>
      <c r="J25" s="53"/>
      <c r="K25" s="55" t="str">
        <f>ResultatSkema!D16</f>
        <v>Preben Bisp</v>
      </c>
      <c r="L25" s="56" t="s">
        <v>30</v>
      </c>
      <c r="M25" s="63" t="str">
        <f>ResultatSkema!D36</f>
        <v>Jørren Kjær</v>
      </c>
    </row>
    <row r="26" spans="1:13" ht="24.95" customHeight="1" thickBot="1">
      <c r="A26" s="23">
        <f>ResultatSkema!AS28+ResultatSkema!AO32</f>
        <v>0</v>
      </c>
      <c r="C26" s="75">
        <v>20</v>
      </c>
      <c r="D26" s="62" t="str">
        <f t="shared" si="0"/>
        <v/>
      </c>
      <c r="E26" s="85" t="s">
        <v>32</v>
      </c>
      <c r="F26" s="121"/>
      <c r="G26" s="87" t="s">
        <v>33</v>
      </c>
      <c r="H26" s="115"/>
      <c r="I26" s="89" t="s">
        <v>29</v>
      </c>
      <c r="J26" s="116"/>
      <c r="K26" s="64" t="str">
        <f>ResultatSkema!D28</f>
        <v>Bent Kaj Nielsen</v>
      </c>
      <c r="L26" s="65" t="s">
        <v>30</v>
      </c>
      <c r="M26" s="66" t="str">
        <f>ResultatSkema!D32</f>
        <v>Christian Lasota</v>
      </c>
    </row>
    <row r="27" spans="1:13" ht="24.95" customHeight="1" thickTop="1">
      <c r="A27" s="23">
        <f>ResultatSkema!AO8+ResultatSkema!U28</f>
        <v>0</v>
      </c>
      <c r="C27" s="75">
        <v>21</v>
      </c>
      <c r="D27" s="61" t="str">
        <f t="shared" si="0"/>
        <v/>
      </c>
      <c r="E27" s="91" t="s">
        <v>32</v>
      </c>
      <c r="F27" s="120"/>
      <c r="G27" s="93" t="s">
        <v>33</v>
      </c>
      <c r="H27" s="112"/>
      <c r="I27" s="95" t="s">
        <v>29</v>
      </c>
      <c r="J27" s="113"/>
      <c r="K27" s="67" t="str">
        <f>ResultatSkema!D8</f>
        <v>Karsten M. Jørgensen</v>
      </c>
      <c r="L27" s="68" t="s">
        <v>30</v>
      </c>
      <c r="M27" s="69" t="str">
        <f>ResultatSkema!D28</f>
        <v>Bent Kaj Nielsen</v>
      </c>
    </row>
    <row r="28" spans="1:13" ht="24.95" customHeight="1">
      <c r="A28" s="23">
        <f>ResultatSkema!AK12+ResultatSkema!Y24</f>
        <v>0</v>
      </c>
      <c r="C28" s="75">
        <v>22</v>
      </c>
      <c r="D28" s="60" t="str">
        <f t="shared" si="0"/>
        <v/>
      </c>
      <c r="E28" s="43" t="s">
        <v>32</v>
      </c>
      <c r="F28" s="97"/>
      <c r="G28" s="45" t="s">
        <v>33</v>
      </c>
      <c r="H28" s="51"/>
      <c r="I28" s="44" t="s">
        <v>29</v>
      </c>
      <c r="J28" s="53"/>
      <c r="K28" s="55" t="str">
        <f>ResultatSkema!D12</f>
        <v>Tom Bagge</v>
      </c>
      <c r="L28" s="56" t="s">
        <v>30</v>
      </c>
      <c r="M28" s="63" t="str">
        <f>ResultatSkema!D24</f>
        <v>Jan N. Petersen</v>
      </c>
    </row>
    <row r="29" spans="1:13" ht="24.95" customHeight="1">
      <c r="A29" s="23">
        <f>ResultatSkema!AG16+ResultatSkema!AC20</f>
        <v>0</v>
      </c>
      <c r="C29" s="75">
        <v>23</v>
      </c>
      <c r="D29" s="60" t="str">
        <f t="shared" si="0"/>
        <v/>
      </c>
      <c r="E29" s="43" t="s">
        <v>32</v>
      </c>
      <c r="F29" s="97"/>
      <c r="G29" s="45" t="s">
        <v>33</v>
      </c>
      <c r="H29" s="51"/>
      <c r="I29" s="44" t="s">
        <v>29</v>
      </c>
      <c r="J29" s="53"/>
      <c r="K29" s="55" t="str">
        <f>ResultatSkema!D16</f>
        <v>Preben Bisp</v>
      </c>
      <c r="L29" s="56" t="s">
        <v>30</v>
      </c>
      <c r="M29" s="63" t="str">
        <f>ResultatSkema!D20</f>
        <v>Vagn Larsen</v>
      </c>
    </row>
    <row r="30" spans="1:13" ht="24.95" customHeight="1" thickBot="1">
      <c r="A30" s="23">
        <f>ResultatSkema!AW32+ResultatSkema!AS36</f>
        <v>0</v>
      </c>
      <c r="C30" s="75">
        <v>24</v>
      </c>
      <c r="D30" s="62" t="str">
        <f t="shared" si="0"/>
        <v/>
      </c>
      <c r="E30" s="85" t="s">
        <v>32</v>
      </c>
      <c r="F30" s="121"/>
      <c r="G30" s="87" t="s">
        <v>33</v>
      </c>
      <c r="H30" s="115"/>
      <c r="I30" s="89" t="s">
        <v>29</v>
      </c>
      <c r="J30" s="116"/>
      <c r="K30" s="64" t="str">
        <f>ResultatSkema!D32</f>
        <v>Christian Lasota</v>
      </c>
      <c r="L30" s="65" t="s">
        <v>30</v>
      </c>
      <c r="M30" s="66" t="str">
        <f>ResultatSkema!D36</f>
        <v>Jørren Kjær</v>
      </c>
    </row>
    <row r="31" spans="1:13" ht="24.95" customHeight="1" thickTop="1">
      <c r="A31" s="23">
        <f>ResultatSkema!AS8+ResultatSkema!U32</f>
        <v>0</v>
      </c>
      <c r="C31" s="75">
        <v>25</v>
      </c>
      <c r="D31" s="61" t="str">
        <f t="shared" si="0"/>
        <v/>
      </c>
      <c r="E31" s="91" t="s">
        <v>32</v>
      </c>
      <c r="F31" s="120"/>
      <c r="G31" s="93" t="s">
        <v>33</v>
      </c>
      <c r="H31" s="112"/>
      <c r="I31" s="95" t="s">
        <v>29</v>
      </c>
      <c r="J31" s="113"/>
      <c r="K31" s="67" t="str">
        <f>ResultatSkema!D8</f>
        <v>Karsten M. Jørgensen</v>
      </c>
      <c r="L31" s="68" t="s">
        <v>30</v>
      </c>
      <c r="M31" s="69" t="str">
        <f>ResultatSkema!D32</f>
        <v>Christian Lasota</v>
      </c>
    </row>
    <row r="32" spans="1:13" ht="24.95" customHeight="1">
      <c r="A32" s="23">
        <f>ResultatSkema!AO12+ResultatSkema!Y28</f>
        <v>0</v>
      </c>
      <c r="C32" s="75">
        <v>26</v>
      </c>
      <c r="D32" s="60" t="str">
        <f t="shared" si="0"/>
        <v/>
      </c>
      <c r="E32" s="43" t="s">
        <v>32</v>
      </c>
      <c r="F32" s="97"/>
      <c r="G32" s="45" t="s">
        <v>33</v>
      </c>
      <c r="H32" s="51"/>
      <c r="I32" s="44" t="s">
        <v>29</v>
      </c>
      <c r="J32" s="53"/>
      <c r="K32" s="55" t="str">
        <f>ResultatSkema!D12</f>
        <v>Tom Bagge</v>
      </c>
      <c r="L32" s="56" t="s">
        <v>30</v>
      </c>
      <c r="M32" s="63" t="str">
        <f>ResultatSkema!D28</f>
        <v>Bent Kaj Nielsen</v>
      </c>
    </row>
    <row r="33" spans="1:15" ht="24.95" customHeight="1">
      <c r="A33" s="23">
        <f>ResultatSkema!AK16+ResultatSkema!AC24</f>
        <v>0</v>
      </c>
      <c r="C33" s="75">
        <v>27</v>
      </c>
      <c r="D33" s="60" t="str">
        <f t="shared" si="0"/>
        <v/>
      </c>
      <c r="E33" s="43" t="s">
        <v>32</v>
      </c>
      <c r="F33" s="97"/>
      <c r="G33" s="45" t="s">
        <v>33</v>
      </c>
      <c r="H33" s="51"/>
      <c r="I33" s="44" t="s">
        <v>29</v>
      </c>
      <c r="J33" s="53"/>
      <c r="K33" s="55" t="str">
        <f>ResultatSkema!D16</f>
        <v>Preben Bisp</v>
      </c>
      <c r="L33" s="56" t="s">
        <v>30</v>
      </c>
      <c r="M33" s="63" t="str">
        <f>ResultatSkema!D24</f>
        <v>Jan N. Petersen</v>
      </c>
    </row>
    <row r="34" spans="1:15" ht="24.95" customHeight="1" thickBot="1">
      <c r="A34" s="23">
        <f>ResultatSkema!AW20+ResultatSkema!AG36</f>
        <v>0</v>
      </c>
      <c r="C34" s="75">
        <v>28</v>
      </c>
      <c r="D34" s="62" t="str">
        <f t="shared" si="0"/>
        <v/>
      </c>
      <c r="E34" s="85" t="s">
        <v>32</v>
      </c>
      <c r="F34" s="121"/>
      <c r="G34" s="87" t="s">
        <v>33</v>
      </c>
      <c r="H34" s="115"/>
      <c r="I34" s="89" t="s">
        <v>29</v>
      </c>
      <c r="J34" s="116"/>
      <c r="K34" s="64" t="str">
        <f>ResultatSkema!D20</f>
        <v>Vagn Larsen</v>
      </c>
      <c r="L34" s="65" t="s">
        <v>30</v>
      </c>
      <c r="M34" s="66" t="str">
        <f>ResultatSkema!D36</f>
        <v>Jørren Kjær</v>
      </c>
      <c r="O34" s="54"/>
    </row>
    <row r="35" spans="1:15" ht="24.95" customHeight="1" thickTop="1">
      <c r="D35" s="54"/>
      <c r="H35" s="54"/>
      <c r="L35" s="54"/>
    </row>
    <row r="36" spans="1:15" ht="24.95" customHeight="1">
      <c r="D36" s="54"/>
      <c r="H36" s="54"/>
      <c r="L36" s="54"/>
    </row>
    <row r="37" spans="1:15">
      <c r="D37" s="54"/>
      <c r="H37" s="54"/>
      <c r="L37" s="54"/>
    </row>
    <row r="38" spans="1:15">
      <c r="D38" s="54"/>
      <c r="H38" s="54"/>
      <c r="L38" s="54"/>
    </row>
    <row r="39" spans="1:15">
      <c r="D39" s="54"/>
      <c r="H39" s="54"/>
      <c r="L39" s="54"/>
    </row>
    <row r="40" spans="1:15">
      <c r="D40" s="54"/>
      <c r="H40" s="54"/>
      <c r="L40" s="54"/>
    </row>
  </sheetData>
  <sheetProtection selectLockedCells="1"/>
  <mergeCells count="2">
    <mergeCell ref="D3:M4"/>
    <mergeCell ref="D2:M2"/>
  </mergeCells>
  <conditionalFormatting sqref="E8:M8">
    <cfRule type="expression" dxfId="144" priority="33">
      <formula>$A$8&gt;0</formula>
    </cfRule>
  </conditionalFormatting>
  <conditionalFormatting sqref="E9:M9">
    <cfRule type="expression" dxfId="143" priority="32">
      <formula>$A$9&gt;0</formula>
    </cfRule>
  </conditionalFormatting>
  <conditionalFormatting sqref="E10:M10">
    <cfRule type="expression" dxfId="142" priority="31">
      <formula>$A$10&gt;0</formula>
    </cfRule>
  </conditionalFormatting>
  <conditionalFormatting sqref="D7:M7">
    <cfRule type="expression" dxfId="141" priority="28">
      <formula>$A$7&gt;0</formula>
    </cfRule>
  </conditionalFormatting>
  <conditionalFormatting sqref="D8:M8">
    <cfRule type="expression" dxfId="140" priority="27">
      <formula>$A$8&gt;0</formula>
    </cfRule>
  </conditionalFormatting>
  <conditionalFormatting sqref="D9:M9">
    <cfRule type="expression" dxfId="139" priority="26">
      <formula>$A$9&gt;0</formula>
    </cfRule>
  </conditionalFormatting>
  <conditionalFormatting sqref="D10:M10">
    <cfRule type="expression" dxfId="138" priority="25">
      <formula>$A$10&gt;0</formula>
    </cfRule>
  </conditionalFormatting>
  <conditionalFormatting sqref="D11:M11">
    <cfRule type="expression" dxfId="137" priority="24">
      <formula>$A$11&gt;0</formula>
    </cfRule>
  </conditionalFormatting>
  <conditionalFormatting sqref="D12:M12">
    <cfRule type="expression" dxfId="136" priority="23">
      <formula>$A$12&gt;0</formula>
    </cfRule>
  </conditionalFormatting>
  <conditionalFormatting sqref="D13:M13">
    <cfRule type="expression" dxfId="135" priority="22">
      <formula>$A$13&gt;0</formula>
    </cfRule>
  </conditionalFormatting>
  <conditionalFormatting sqref="D14:M14">
    <cfRule type="expression" dxfId="134" priority="21">
      <formula>$A$14&gt;0</formula>
    </cfRule>
  </conditionalFormatting>
  <conditionalFormatting sqref="D15:M15">
    <cfRule type="expression" dxfId="133" priority="20">
      <formula>$A$15&gt;0</formula>
    </cfRule>
  </conditionalFormatting>
  <conditionalFormatting sqref="D16:M16">
    <cfRule type="expression" dxfId="132" priority="19">
      <formula>$A$16&gt;0</formula>
    </cfRule>
  </conditionalFormatting>
  <conditionalFormatting sqref="D17:M17">
    <cfRule type="expression" dxfId="131" priority="18">
      <formula>$A$17&gt;0</formula>
    </cfRule>
  </conditionalFormatting>
  <conditionalFormatting sqref="D18:M18">
    <cfRule type="expression" dxfId="130" priority="17">
      <formula>$A$18&gt;0</formula>
    </cfRule>
  </conditionalFormatting>
  <conditionalFormatting sqref="D19:M19">
    <cfRule type="expression" dxfId="129" priority="16">
      <formula>$A$19&gt;0</formula>
    </cfRule>
  </conditionalFormatting>
  <conditionalFormatting sqref="D20:M20">
    <cfRule type="expression" dxfId="128" priority="15">
      <formula>$A$20&gt;0</formula>
    </cfRule>
  </conditionalFormatting>
  <conditionalFormatting sqref="D21:M21">
    <cfRule type="expression" dxfId="127" priority="14">
      <formula>$A$21&gt;0</formula>
    </cfRule>
  </conditionalFormatting>
  <conditionalFormatting sqref="D22:M22">
    <cfRule type="expression" dxfId="126" priority="13">
      <formula>$A$22&gt;0</formula>
    </cfRule>
  </conditionalFormatting>
  <conditionalFormatting sqref="D23:M23">
    <cfRule type="expression" dxfId="125" priority="12">
      <formula>$A$23&gt;0</formula>
    </cfRule>
  </conditionalFormatting>
  <conditionalFormatting sqref="D24:M24">
    <cfRule type="expression" dxfId="124" priority="11">
      <formula>$A$24&gt;0</formula>
    </cfRule>
  </conditionalFormatting>
  <conditionalFormatting sqref="D25:M25">
    <cfRule type="expression" dxfId="123" priority="10">
      <formula>$A$25&gt;0</formula>
    </cfRule>
  </conditionalFormatting>
  <conditionalFormatting sqref="D26:M26">
    <cfRule type="expression" dxfId="122" priority="9">
      <formula>$A$26&gt;0</formula>
    </cfRule>
  </conditionalFormatting>
  <conditionalFormatting sqref="D27:M27">
    <cfRule type="expression" dxfId="121" priority="8">
      <formula>$A$27&gt;0</formula>
    </cfRule>
  </conditionalFormatting>
  <conditionalFormatting sqref="D28:M28">
    <cfRule type="expression" dxfId="120" priority="7">
      <formula>$A$28&gt;0</formula>
    </cfRule>
  </conditionalFormatting>
  <conditionalFormatting sqref="D29:M29">
    <cfRule type="expression" dxfId="119" priority="6">
      <formula>$A$29&gt;0</formula>
    </cfRule>
  </conditionalFormatting>
  <conditionalFormatting sqref="D30:M30">
    <cfRule type="expression" dxfId="118" priority="5">
      <formula>$A$30&gt;0</formula>
    </cfRule>
  </conditionalFormatting>
  <conditionalFormatting sqref="D31:M31">
    <cfRule type="expression" dxfId="117" priority="4">
      <formula>$A$31&gt;0</formula>
    </cfRule>
  </conditionalFormatting>
  <conditionalFormatting sqref="D32:M32">
    <cfRule type="expression" dxfId="116" priority="3">
      <formula>$A$32&gt;0</formula>
    </cfRule>
  </conditionalFormatting>
  <conditionalFormatting sqref="D33:M33">
    <cfRule type="expression" dxfId="115" priority="2">
      <formula>$A$33&gt;0</formula>
    </cfRule>
  </conditionalFormatting>
  <conditionalFormatting sqref="D34:M34">
    <cfRule type="expression" dxfId="114" priority="1">
      <formula>$A$34&gt;0</formula>
    </cfRule>
  </conditionalFormatting>
  <printOptions horizontalCentered="1"/>
  <pageMargins left="0.39370078740157483" right="0.39370078740157483" top="0.39370078740157483" bottom="0.39370078740157483" header="0" footer="0"/>
  <pageSetup paperSize="9" scale="7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"/>
  <sheetViews>
    <sheetView workbookViewId="0"/>
  </sheetViews>
  <sheetFormatPr defaultRowHeight="20.25"/>
  <cols>
    <col min="1" max="1" width="8.7109375" style="23"/>
    <col min="3" max="3" width="4.140625" style="75" customWidth="1"/>
    <col min="4" max="4" width="11.42578125" customWidth="1"/>
    <col min="5" max="5" width="5.42578125" customWidth="1"/>
    <col min="6" max="6" width="16.42578125" customWidth="1"/>
    <col min="7" max="7" width="5.42578125" customWidth="1"/>
    <col min="8" max="8" width="4.5703125" customWidth="1"/>
    <col min="9" max="9" width="5.42578125" customWidth="1"/>
    <col min="10" max="10" width="6.42578125" customWidth="1"/>
    <col min="11" max="11" width="27.28515625" customWidth="1"/>
    <col min="12" max="12" width="4.140625" customWidth="1"/>
    <col min="13" max="13" width="27.28515625" customWidth="1"/>
  </cols>
  <sheetData>
    <row r="1" spans="1:13" ht="24.95" customHeight="1"/>
    <row r="2" spans="1:13" ht="24.95" customHeight="1">
      <c r="D2" s="332" t="s">
        <v>35</v>
      </c>
      <c r="E2" s="332"/>
      <c r="F2" s="332"/>
      <c r="G2" s="332"/>
      <c r="H2" s="332"/>
      <c r="I2" s="332"/>
      <c r="J2" s="332"/>
      <c r="K2" s="332"/>
      <c r="L2" s="332"/>
      <c r="M2" s="332"/>
    </row>
    <row r="3" spans="1:13" ht="24.95" customHeight="1">
      <c r="D3" s="331" t="str">
        <f>ResultatSkema!A1</f>
        <v>3 bande Carambole klubmesterskab 2021</v>
      </c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.95" customHeight="1"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24.95" customHeight="1" thickBot="1">
      <c r="E5" s="35"/>
      <c r="H5" s="6"/>
      <c r="J5" s="6"/>
    </row>
    <row r="6" spans="1:13" ht="24.95" customHeight="1" thickTop="1">
      <c r="D6" s="76" t="s">
        <v>23</v>
      </c>
      <c r="E6" s="77"/>
      <c r="F6" s="78" t="s">
        <v>28</v>
      </c>
      <c r="G6" s="79"/>
      <c r="H6" s="80" t="s">
        <v>27</v>
      </c>
      <c r="I6" s="81"/>
      <c r="J6" s="82" t="s">
        <v>31</v>
      </c>
      <c r="K6" s="79" t="s">
        <v>7</v>
      </c>
      <c r="L6" s="80"/>
      <c r="M6" s="83" t="s">
        <v>7</v>
      </c>
    </row>
    <row r="7" spans="1:13" ht="24.95" customHeight="1">
      <c r="A7" s="23">
        <f>ResultatSkema!BE8+ResultatSkema!U44</f>
        <v>0</v>
      </c>
      <c r="C7" s="75">
        <v>1</v>
      </c>
      <c r="D7" s="60" t="str">
        <f t="shared" ref="D7:D51" si="0">IF(F7="","",F7)</f>
        <v/>
      </c>
      <c r="E7" s="43" t="s">
        <v>32</v>
      </c>
      <c r="F7" s="57"/>
      <c r="G7" s="45" t="s">
        <v>33</v>
      </c>
      <c r="H7" s="50"/>
      <c r="I7" s="44" t="s">
        <v>29</v>
      </c>
      <c r="J7" s="52"/>
      <c r="K7" s="55" t="str">
        <f>ResultatSkema!D8</f>
        <v>Karsten M. Jørgensen</v>
      </c>
      <c r="L7" s="56" t="s">
        <v>30</v>
      </c>
      <c r="M7" s="63" t="str">
        <f>ResultatSkema!D44</f>
        <v xml:space="preserve"> </v>
      </c>
    </row>
    <row r="8" spans="1:13" ht="24.95" customHeight="1">
      <c r="A8" s="23">
        <f>ResultatSkema!BA12+ResultatSkema!Y40</f>
        <v>0</v>
      </c>
      <c r="C8" s="75">
        <v>2</v>
      </c>
      <c r="D8" s="60" t="str">
        <f t="shared" si="0"/>
        <v/>
      </c>
      <c r="E8" s="43" t="s">
        <v>32</v>
      </c>
      <c r="F8" s="58"/>
      <c r="G8" s="45" t="s">
        <v>33</v>
      </c>
      <c r="H8" s="50"/>
      <c r="I8" s="44" t="s">
        <v>29</v>
      </c>
      <c r="J8" s="52"/>
      <c r="K8" s="55" t="str">
        <f>ResultatSkema!D12</f>
        <v>Tom Bagge</v>
      </c>
      <c r="L8" s="56" t="s">
        <v>30</v>
      </c>
      <c r="M8" s="63" t="str">
        <f>ResultatSkema!D40</f>
        <v>Flemming Bak Olsen</v>
      </c>
    </row>
    <row r="9" spans="1:13" ht="24.95" customHeight="1">
      <c r="A9" s="23">
        <f>ResultatSkema!AW16+ResultatSkema!AC36</f>
        <v>0</v>
      </c>
      <c r="C9" s="75">
        <v>3</v>
      </c>
      <c r="D9" s="60" t="str">
        <f t="shared" si="0"/>
        <v/>
      </c>
      <c r="E9" s="43" t="s">
        <v>32</v>
      </c>
      <c r="F9" s="58"/>
      <c r="G9" s="45" t="s">
        <v>33</v>
      </c>
      <c r="H9" s="50"/>
      <c r="I9" s="44" t="s">
        <v>29</v>
      </c>
      <c r="J9" s="52"/>
      <c r="K9" s="55" t="str">
        <f>ResultatSkema!D16</f>
        <v>Preben Bisp</v>
      </c>
      <c r="L9" s="56" t="s">
        <v>30</v>
      </c>
      <c r="M9" s="63" t="str">
        <f>ResultatSkema!D36</f>
        <v>Jørren Kjær</v>
      </c>
    </row>
    <row r="10" spans="1:13" ht="24.95" customHeight="1">
      <c r="A10" s="23">
        <f>ResultatSkema!AS20+ResultatSkema!AG32</f>
        <v>0</v>
      </c>
      <c r="C10" s="75">
        <v>4</v>
      </c>
      <c r="D10" s="60" t="str">
        <f t="shared" si="0"/>
        <v/>
      </c>
      <c r="E10" s="43" t="s">
        <v>32</v>
      </c>
      <c r="F10" s="58"/>
      <c r="G10" s="45" t="s">
        <v>33</v>
      </c>
      <c r="H10" s="50"/>
      <c r="I10" s="44" t="s">
        <v>29</v>
      </c>
      <c r="J10" s="52"/>
      <c r="K10" s="55" t="str">
        <f>ResultatSkema!D20</f>
        <v>Vagn Larsen</v>
      </c>
      <c r="L10" s="56" t="s">
        <v>30</v>
      </c>
      <c r="M10" s="63" t="str">
        <f>ResultatSkema!D32</f>
        <v>Christian Lasota</v>
      </c>
    </row>
    <row r="11" spans="1:13" ht="24.95" customHeight="1" thickBot="1">
      <c r="A11" s="23">
        <f>ResultatSkema!AO24+ResultatSkema!AK28</f>
        <v>0</v>
      </c>
      <c r="C11" s="75">
        <v>5</v>
      </c>
      <c r="D11" s="62" t="str">
        <f t="shared" si="0"/>
        <v/>
      </c>
      <c r="E11" s="85" t="s">
        <v>32</v>
      </c>
      <c r="F11" s="123"/>
      <c r="G11" s="87" t="s">
        <v>33</v>
      </c>
      <c r="H11" s="88"/>
      <c r="I11" s="89" t="s">
        <v>29</v>
      </c>
      <c r="J11" s="90"/>
      <c r="K11" s="64" t="str">
        <f>ResultatSkema!D24</f>
        <v>Jan N. Petersen</v>
      </c>
      <c r="L11" s="65" t="s">
        <v>30</v>
      </c>
      <c r="M11" s="66" t="str">
        <f>ResultatSkema!D28</f>
        <v>Bent Kaj Nielsen</v>
      </c>
    </row>
    <row r="12" spans="1:13" ht="24.95" customHeight="1" thickTop="1">
      <c r="A12" s="23" t="e">
        <f>_ab1+ResultatSkema!U12</f>
        <v>#NAME?</v>
      </c>
      <c r="C12" s="75">
        <v>6</v>
      </c>
      <c r="D12" s="61" t="str">
        <f t="shared" si="0"/>
        <v/>
      </c>
      <c r="E12" s="91" t="s">
        <v>32</v>
      </c>
      <c r="F12" s="122"/>
      <c r="G12" s="93" t="s">
        <v>33</v>
      </c>
      <c r="H12" s="94"/>
      <c r="I12" s="95" t="s">
        <v>29</v>
      </c>
      <c r="J12" s="96"/>
      <c r="K12" s="67" t="str">
        <f>ResultatSkema!D8</f>
        <v>Karsten M. Jørgensen</v>
      </c>
      <c r="L12" s="68" t="s">
        <v>30</v>
      </c>
      <c r="M12" s="69" t="str">
        <f>ResultatSkema!D12</f>
        <v>Tom Bagge</v>
      </c>
    </row>
    <row r="13" spans="1:13" ht="24.95" customHeight="1">
      <c r="A13" s="23">
        <f>ResultatSkema!BA16+ResultatSkema!AC40</f>
        <v>0</v>
      </c>
      <c r="C13" s="75">
        <v>7</v>
      </c>
      <c r="D13" s="60" t="str">
        <f t="shared" si="0"/>
        <v/>
      </c>
      <c r="E13" s="43" t="s">
        <v>32</v>
      </c>
      <c r="F13" s="59"/>
      <c r="G13" s="45" t="s">
        <v>33</v>
      </c>
      <c r="H13" s="51"/>
      <c r="I13" s="44" t="s">
        <v>29</v>
      </c>
      <c r="J13" s="53"/>
      <c r="K13" s="55" t="str">
        <f>ResultatSkema!D16</f>
        <v>Preben Bisp</v>
      </c>
      <c r="L13" s="56" t="s">
        <v>30</v>
      </c>
      <c r="M13" s="63" t="str">
        <f>ResultatSkema!D40</f>
        <v>Flemming Bak Olsen</v>
      </c>
    </row>
    <row r="14" spans="1:13" ht="24.95" customHeight="1">
      <c r="A14" s="23">
        <f>ResultatSkema!AW20+ResultatSkema!AG36</f>
        <v>0</v>
      </c>
      <c r="C14" s="75">
        <v>8</v>
      </c>
      <c r="D14" s="60" t="str">
        <f t="shared" si="0"/>
        <v/>
      </c>
      <c r="E14" s="43" t="s">
        <v>32</v>
      </c>
      <c r="F14" s="59"/>
      <c r="G14" s="45" t="s">
        <v>33</v>
      </c>
      <c r="H14" s="51"/>
      <c r="I14" s="44" t="s">
        <v>29</v>
      </c>
      <c r="J14" s="53"/>
      <c r="K14" s="55" t="str">
        <f>ResultatSkema!D20</f>
        <v>Vagn Larsen</v>
      </c>
      <c r="L14" s="56" t="s">
        <v>30</v>
      </c>
      <c r="M14" s="63" t="str">
        <f>ResultatSkema!D36</f>
        <v>Jørren Kjær</v>
      </c>
    </row>
    <row r="15" spans="1:13" ht="24.95" customHeight="1">
      <c r="A15" s="23">
        <f>ResultatSkema!AS24+ResultatSkema!AK32</f>
        <v>0</v>
      </c>
      <c r="C15" s="75">
        <v>9</v>
      </c>
      <c r="D15" s="60" t="str">
        <f t="shared" si="0"/>
        <v/>
      </c>
      <c r="E15" s="43" t="s">
        <v>32</v>
      </c>
      <c r="F15" s="59"/>
      <c r="G15" s="45" t="s">
        <v>33</v>
      </c>
      <c r="H15" s="51"/>
      <c r="I15" s="44" t="s">
        <v>29</v>
      </c>
      <c r="J15" s="53"/>
      <c r="K15" s="55" t="str">
        <f>ResultatSkema!D24</f>
        <v>Jan N. Petersen</v>
      </c>
      <c r="L15" s="56" t="s">
        <v>30</v>
      </c>
      <c r="M15" s="63" t="str">
        <f>ResultatSkema!D32</f>
        <v>Christian Lasota</v>
      </c>
    </row>
    <row r="16" spans="1:13" ht="24.95" customHeight="1" thickBot="1">
      <c r="A16" s="23">
        <f>ResultatSkema!BE28+ResultatSkema!AO44</f>
        <v>0</v>
      </c>
      <c r="C16" s="75">
        <v>10</v>
      </c>
      <c r="D16" s="62" t="str">
        <f t="shared" si="0"/>
        <v/>
      </c>
      <c r="E16" s="85" t="s">
        <v>32</v>
      </c>
      <c r="F16" s="125"/>
      <c r="G16" s="87" t="s">
        <v>33</v>
      </c>
      <c r="H16" s="115"/>
      <c r="I16" s="89" t="s">
        <v>29</v>
      </c>
      <c r="J16" s="116"/>
      <c r="K16" s="64" t="str">
        <f>ResultatSkema!D28</f>
        <v>Bent Kaj Nielsen</v>
      </c>
      <c r="L16" s="65" t="s">
        <v>30</v>
      </c>
      <c r="M16" s="66" t="str">
        <f>ResultatSkema!D44</f>
        <v xml:space="preserve"> </v>
      </c>
    </row>
    <row r="17" spans="1:16" ht="24.95" customHeight="1" thickTop="1">
      <c r="A17" s="23">
        <f>ResultatSkema!AC8+ResultatSkema!U16</f>
        <v>0</v>
      </c>
      <c r="C17" s="75">
        <v>11</v>
      </c>
      <c r="D17" s="61" t="str">
        <f t="shared" si="0"/>
        <v/>
      </c>
      <c r="E17" s="91" t="s">
        <v>32</v>
      </c>
      <c r="F17" s="124"/>
      <c r="G17" s="93" t="s">
        <v>33</v>
      </c>
      <c r="H17" s="112"/>
      <c r="I17" s="95" t="s">
        <v>29</v>
      </c>
      <c r="J17" s="113"/>
      <c r="K17" s="67" t="str">
        <f>ResultatSkema!D8</f>
        <v>Karsten M. Jørgensen</v>
      </c>
      <c r="L17" s="68" t="s">
        <v>30</v>
      </c>
      <c r="M17" s="69" t="str">
        <f>ResultatSkema!D16</f>
        <v>Preben Bisp</v>
      </c>
    </row>
    <row r="18" spans="1:16" ht="24.95" customHeight="1">
      <c r="A18" s="23">
        <f>ResultatSkema!BE12+ResultatSkema!Y44</f>
        <v>0</v>
      </c>
      <c r="C18" s="75">
        <v>12</v>
      </c>
      <c r="D18" s="60" t="str">
        <f t="shared" si="0"/>
        <v/>
      </c>
      <c r="E18" s="43" t="s">
        <v>32</v>
      </c>
      <c r="F18" s="59"/>
      <c r="G18" s="45" t="s">
        <v>33</v>
      </c>
      <c r="H18" s="51"/>
      <c r="I18" s="44" t="s">
        <v>29</v>
      </c>
      <c r="J18" s="53"/>
      <c r="K18" s="55" t="str">
        <f>ResultatSkema!D12</f>
        <v>Tom Bagge</v>
      </c>
      <c r="L18" s="56" t="s">
        <v>30</v>
      </c>
      <c r="M18" s="63" t="str">
        <f>ResultatSkema!D44</f>
        <v xml:space="preserve"> </v>
      </c>
    </row>
    <row r="19" spans="1:16" ht="24.95" customHeight="1">
      <c r="A19" s="23">
        <f>ResultatSkema!BA20+ResultatSkema!AC40</f>
        <v>0</v>
      </c>
      <c r="C19" s="75">
        <v>13</v>
      </c>
      <c r="D19" s="60" t="str">
        <f t="shared" si="0"/>
        <v/>
      </c>
      <c r="E19" s="43" t="s">
        <v>32</v>
      </c>
      <c r="F19" s="59"/>
      <c r="G19" s="45" t="s">
        <v>33</v>
      </c>
      <c r="H19" s="51"/>
      <c r="I19" s="44" t="s">
        <v>29</v>
      </c>
      <c r="J19" s="53"/>
      <c r="K19" s="55" t="str">
        <f>ResultatSkema!D20</f>
        <v>Vagn Larsen</v>
      </c>
      <c r="L19" s="56" t="s">
        <v>30</v>
      </c>
      <c r="M19" s="63" t="str">
        <f>ResultatSkema!D40</f>
        <v>Flemming Bak Olsen</v>
      </c>
    </row>
    <row r="20" spans="1:16" ht="24.95" customHeight="1">
      <c r="A20" s="23">
        <f>ResultatSkema!AW24+ResultatSkema!AK36</f>
        <v>0</v>
      </c>
      <c r="C20" s="75">
        <v>14</v>
      </c>
      <c r="D20" s="60" t="str">
        <f t="shared" si="0"/>
        <v/>
      </c>
      <c r="E20" s="43" t="s">
        <v>32</v>
      </c>
      <c r="F20" s="59"/>
      <c r="G20" s="45" t="s">
        <v>33</v>
      </c>
      <c r="H20" s="51"/>
      <c r="I20" s="44" t="s">
        <v>29</v>
      </c>
      <c r="J20" s="53"/>
      <c r="K20" s="55" t="str">
        <f>ResultatSkema!D24</f>
        <v>Jan N. Petersen</v>
      </c>
      <c r="L20" s="56" t="s">
        <v>30</v>
      </c>
      <c r="M20" s="63" t="str">
        <f>ResultatSkema!D36</f>
        <v>Jørren Kjær</v>
      </c>
    </row>
    <row r="21" spans="1:16" ht="24.95" customHeight="1" thickBot="1">
      <c r="A21" s="23">
        <f>ResultatSkema!AS28+ResultatSkema!AO32</f>
        <v>0</v>
      </c>
      <c r="C21" s="75">
        <v>15</v>
      </c>
      <c r="D21" s="62" t="str">
        <f t="shared" si="0"/>
        <v/>
      </c>
      <c r="E21" s="85" t="s">
        <v>32</v>
      </c>
      <c r="F21" s="125"/>
      <c r="G21" s="87" t="s">
        <v>33</v>
      </c>
      <c r="H21" s="115"/>
      <c r="I21" s="89" t="s">
        <v>29</v>
      </c>
      <c r="J21" s="116"/>
      <c r="K21" s="64" t="str">
        <f>ResultatSkema!D28</f>
        <v>Bent Kaj Nielsen</v>
      </c>
      <c r="L21" s="65" t="s">
        <v>30</v>
      </c>
      <c r="M21" s="66" t="str">
        <f>ResultatSkema!D32</f>
        <v>Christian Lasota</v>
      </c>
    </row>
    <row r="22" spans="1:16" ht="24.95" customHeight="1" thickTop="1">
      <c r="A22" s="23">
        <f>ResultatSkema!AG8+ResultatSkema!U20</f>
        <v>0</v>
      </c>
      <c r="C22" s="75">
        <v>16</v>
      </c>
      <c r="D22" s="61" t="str">
        <f t="shared" si="0"/>
        <v/>
      </c>
      <c r="E22" s="91" t="s">
        <v>32</v>
      </c>
      <c r="F22" s="124"/>
      <c r="G22" s="93" t="s">
        <v>33</v>
      </c>
      <c r="H22" s="112"/>
      <c r="I22" s="95" t="s">
        <v>29</v>
      </c>
      <c r="J22" s="113"/>
      <c r="K22" s="67" t="str">
        <f>ResultatSkema!D8</f>
        <v>Karsten M. Jørgensen</v>
      </c>
      <c r="L22" s="68" t="s">
        <v>30</v>
      </c>
      <c r="M22" s="69" t="str">
        <f>ResultatSkema!D20</f>
        <v>Vagn Larsen</v>
      </c>
    </row>
    <row r="23" spans="1:16" ht="24.95" customHeight="1">
      <c r="A23" s="23">
        <f>ResultatSkema!AC12+ResultatSkema!Y16</f>
        <v>0</v>
      </c>
      <c r="C23" s="75">
        <v>17</v>
      </c>
      <c r="D23" s="60" t="str">
        <f t="shared" si="0"/>
        <v/>
      </c>
      <c r="E23" s="43" t="s">
        <v>32</v>
      </c>
      <c r="F23" s="59"/>
      <c r="G23" s="45" t="s">
        <v>33</v>
      </c>
      <c r="H23" s="51"/>
      <c r="I23" s="44" t="s">
        <v>29</v>
      </c>
      <c r="J23" s="53"/>
      <c r="K23" s="55" t="str">
        <f>ResultatSkema!D12</f>
        <v>Tom Bagge</v>
      </c>
      <c r="L23" s="56" t="s">
        <v>30</v>
      </c>
      <c r="M23" s="63" t="str">
        <f>ResultatSkema!D16</f>
        <v>Preben Bisp</v>
      </c>
    </row>
    <row r="24" spans="1:16" ht="24.95" customHeight="1">
      <c r="A24" s="23">
        <f>ResultatSkema!BA24+ResultatSkema!AK40</f>
        <v>0</v>
      </c>
      <c r="C24" s="75">
        <v>18</v>
      </c>
      <c r="D24" s="60" t="str">
        <f t="shared" si="0"/>
        <v/>
      </c>
      <c r="E24" s="43" t="s">
        <v>32</v>
      </c>
      <c r="F24" s="59"/>
      <c r="G24" s="45" t="s">
        <v>33</v>
      </c>
      <c r="H24" s="51"/>
      <c r="I24" s="44" t="s">
        <v>29</v>
      </c>
      <c r="J24" s="53"/>
      <c r="K24" s="55" t="str">
        <f>ResultatSkema!D24</f>
        <v>Jan N. Petersen</v>
      </c>
      <c r="L24" s="56" t="s">
        <v>30</v>
      </c>
      <c r="M24" s="63" t="str">
        <f>ResultatSkema!D40</f>
        <v>Flemming Bak Olsen</v>
      </c>
    </row>
    <row r="25" spans="1:16" ht="24.95" customHeight="1">
      <c r="A25" s="23">
        <f>ResultatSkema!AW28+ResultatSkema!AO36</f>
        <v>0</v>
      </c>
      <c r="C25" s="75">
        <v>19</v>
      </c>
      <c r="D25" s="60" t="str">
        <f t="shared" si="0"/>
        <v/>
      </c>
      <c r="E25" s="43" t="s">
        <v>32</v>
      </c>
      <c r="F25" s="59"/>
      <c r="G25" s="45" t="s">
        <v>33</v>
      </c>
      <c r="H25" s="51"/>
      <c r="I25" s="44" t="s">
        <v>29</v>
      </c>
      <c r="J25" s="53"/>
      <c r="K25" s="55" t="str">
        <f>ResultatSkema!D28</f>
        <v>Bent Kaj Nielsen</v>
      </c>
      <c r="L25" s="56" t="s">
        <v>30</v>
      </c>
      <c r="M25" s="63" t="str">
        <f>ResultatSkema!D36</f>
        <v>Jørren Kjær</v>
      </c>
    </row>
    <row r="26" spans="1:16" ht="24.95" customHeight="1" thickBot="1">
      <c r="A26" s="23">
        <f>ResultatSkema!BE32+ResultatSkema!AS44</f>
        <v>0</v>
      </c>
      <c r="C26" s="75">
        <v>20</v>
      </c>
      <c r="D26" s="62" t="str">
        <f t="shared" si="0"/>
        <v/>
      </c>
      <c r="E26" s="85" t="s">
        <v>32</v>
      </c>
      <c r="F26" s="125"/>
      <c r="G26" s="87" t="s">
        <v>33</v>
      </c>
      <c r="H26" s="115"/>
      <c r="I26" s="89" t="s">
        <v>29</v>
      </c>
      <c r="J26" s="116"/>
      <c r="K26" s="64" t="str">
        <f>ResultatSkema!D32</f>
        <v>Christian Lasota</v>
      </c>
      <c r="L26" s="65" t="s">
        <v>30</v>
      </c>
      <c r="M26" s="66" t="str">
        <f>ResultatSkema!D44</f>
        <v xml:space="preserve"> </v>
      </c>
    </row>
    <row r="27" spans="1:16" ht="24.95" customHeight="1" thickTop="1">
      <c r="A27" s="23">
        <f>ResultatSkema!AK8+ResultatSkema!U24</f>
        <v>0</v>
      </c>
      <c r="C27" s="75">
        <v>21</v>
      </c>
      <c r="D27" s="61" t="str">
        <f t="shared" si="0"/>
        <v/>
      </c>
      <c r="E27" s="91" t="s">
        <v>32</v>
      </c>
      <c r="F27" s="124"/>
      <c r="G27" s="93" t="s">
        <v>33</v>
      </c>
      <c r="H27" s="112"/>
      <c r="I27" s="95" t="s">
        <v>29</v>
      </c>
      <c r="J27" s="113"/>
      <c r="K27" s="67" t="str">
        <f>ResultatSkema!D8</f>
        <v>Karsten M. Jørgensen</v>
      </c>
      <c r="L27" s="68" t="s">
        <v>30</v>
      </c>
      <c r="M27" s="69" t="str">
        <f>ResultatSkema!D24</f>
        <v>Jan N. Petersen</v>
      </c>
    </row>
    <row r="28" spans="1:16" ht="24.95" customHeight="1">
      <c r="A28" s="23">
        <f>ResultatSkema!AG12+ResultatSkema!Y20</f>
        <v>0</v>
      </c>
      <c r="C28" s="75">
        <v>22</v>
      </c>
      <c r="D28" s="60" t="str">
        <f t="shared" si="0"/>
        <v/>
      </c>
      <c r="E28" s="43" t="s">
        <v>32</v>
      </c>
      <c r="F28" s="59"/>
      <c r="G28" s="45" t="s">
        <v>33</v>
      </c>
      <c r="H28" s="51"/>
      <c r="I28" s="44" t="s">
        <v>29</v>
      </c>
      <c r="J28" s="53"/>
      <c r="K28" s="55" t="str">
        <f>ResultatSkema!D12</f>
        <v>Tom Bagge</v>
      </c>
      <c r="L28" s="56" t="s">
        <v>30</v>
      </c>
      <c r="M28" s="63" t="str">
        <f>ResultatSkema!D20</f>
        <v>Vagn Larsen</v>
      </c>
    </row>
    <row r="29" spans="1:16" ht="24.95" customHeight="1">
      <c r="A29" s="23">
        <f>ResultatSkema!BE16+ResultatSkema!AC44</f>
        <v>0</v>
      </c>
      <c r="C29" s="75">
        <v>23</v>
      </c>
      <c r="D29" s="60" t="str">
        <f t="shared" si="0"/>
        <v/>
      </c>
      <c r="E29" s="43" t="s">
        <v>32</v>
      </c>
      <c r="F29" s="59"/>
      <c r="G29" s="45" t="s">
        <v>33</v>
      </c>
      <c r="H29" s="51"/>
      <c r="I29" s="44" t="s">
        <v>29</v>
      </c>
      <c r="J29" s="53"/>
      <c r="K29" s="55" t="str">
        <f>ResultatSkema!D16</f>
        <v>Preben Bisp</v>
      </c>
      <c r="L29" s="56" t="s">
        <v>30</v>
      </c>
      <c r="M29" s="63" t="str">
        <f>ResultatSkema!D44</f>
        <v xml:space="preserve"> </v>
      </c>
    </row>
    <row r="30" spans="1:16" ht="24.95" customHeight="1">
      <c r="A30" s="23">
        <f>ResultatSkema!BA28+ResultatSkema!AO40</f>
        <v>0</v>
      </c>
      <c r="C30" s="75">
        <v>24</v>
      </c>
      <c r="D30" s="60" t="str">
        <f t="shared" si="0"/>
        <v/>
      </c>
      <c r="E30" s="43" t="s">
        <v>32</v>
      </c>
      <c r="F30" s="59"/>
      <c r="G30" s="45" t="s">
        <v>33</v>
      </c>
      <c r="H30" s="51"/>
      <c r="I30" s="44" t="s">
        <v>29</v>
      </c>
      <c r="J30" s="53"/>
      <c r="K30" s="55" t="str">
        <f>ResultatSkema!D28</f>
        <v>Bent Kaj Nielsen</v>
      </c>
      <c r="L30" s="56" t="s">
        <v>30</v>
      </c>
      <c r="M30" s="63" t="str">
        <f>ResultatSkema!D40</f>
        <v>Flemming Bak Olsen</v>
      </c>
    </row>
    <row r="31" spans="1:16" ht="24.95" customHeight="1" thickBot="1">
      <c r="A31" s="23">
        <f>ResultatSkema!AW32+ResultatSkema!AS36</f>
        <v>0</v>
      </c>
      <c r="C31" s="75">
        <v>25</v>
      </c>
      <c r="D31" s="62" t="str">
        <f t="shared" si="0"/>
        <v/>
      </c>
      <c r="E31" s="85" t="s">
        <v>32</v>
      </c>
      <c r="F31" s="125"/>
      <c r="G31" s="87" t="s">
        <v>33</v>
      </c>
      <c r="H31" s="88"/>
      <c r="I31" s="89" t="s">
        <v>29</v>
      </c>
      <c r="J31" s="116"/>
      <c r="K31" s="64" t="str">
        <f>ResultatSkema!D32</f>
        <v>Christian Lasota</v>
      </c>
      <c r="L31" s="65" t="s">
        <v>30</v>
      </c>
      <c r="M31" s="66" t="str">
        <f>ResultatSkema!D36</f>
        <v>Jørren Kjær</v>
      </c>
      <c r="P31" s="54"/>
    </row>
    <row r="32" spans="1:16" ht="24.95" customHeight="1" thickTop="1">
      <c r="A32" s="23">
        <f>ResultatSkema!AO8+ResultatSkema!U28</f>
        <v>0</v>
      </c>
      <c r="C32" s="75">
        <v>26</v>
      </c>
      <c r="D32" s="61" t="str">
        <f t="shared" si="0"/>
        <v/>
      </c>
      <c r="E32" s="91" t="s">
        <v>32</v>
      </c>
      <c r="F32" s="124"/>
      <c r="G32" s="93" t="s">
        <v>33</v>
      </c>
      <c r="H32" s="94"/>
      <c r="I32" s="95" t="s">
        <v>29</v>
      </c>
      <c r="J32" s="113"/>
      <c r="K32" s="67" t="str">
        <f>ResultatSkema!D8</f>
        <v>Karsten M. Jørgensen</v>
      </c>
      <c r="L32" s="68" t="s">
        <v>30</v>
      </c>
      <c r="M32" s="69" t="str">
        <f>ResultatSkema!D28</f>
        <v>Bent Kaj Nielsen</v>
      </c>
      <c r="P32" s="54"/>
    </row>
    <row r="33" spans="1:16" ht="24.95" customHeight="1">
      <c r="A33" s="23">
        <f>ResultatSkema!AK12+ResultatSkema!Y24</f>
        <v>0</v>
      </c>
      <c r="C33" s="75">
        <v>27</v>
      </c>
      <c r="D33" s="60" t="str">
        <f t="shared" si="0"/>
        <v/>
      </c>
      <c r="E33" s="43" t="s">
        <v>32</v>
      </c>
      <c r="F33" s="59"/>
      <c r="G33" s="45" t="s">
        <v>33</v>
      </c>
      <c r="H33" s="50"/>
      <c r="I33" s="44" t="s">
        <v>29</v>
      </c>
      <c r="J33" s="53"/>
      <c r="K33" s="55" t="str">
        <f>ResultatSkema!D12</f>
        <v>Tom Bagge</v>
      </c>
      <c r="L33" s="56" t="s">
        <v>30</v>
      </c>
      <c r="M33" s="63" t="str">
        <f>ResultatSkema!D24</f>
        <v>Jan N. Petersen</v>
      </c>
      <c r="P33" s="54"/>
    </row>
    <row r="34" spans="1:16" ht="24.95" customHeight="1">
      <c r="A34" s="23">
        <f>ResultatSkema!AG16+ResultatSkema!AC20</f>
        <v>0</v>
      </c>
      <c r="C34" s="75">
        <v>28</v>
      </c>
      <c r="D34" s="60" t="str">
        <f t="shared" si="0"/>
        <v/>
      </c>
      <c r="E34" s="43" t="s">
        <v>32</v>
      </c>
      <c r="F34" s="59"/>
      <c r="G34" s="45" t="s">
        <v>33</v>
      </c>
      <c r="H34" s="50"/>
      <c r="I34" s="44" t="s">
        <v>29</v>
      </c>
      <c r="J34" s="53"/>
      <c r="K34" s="55" t="str">
        <f>ResultatSkema!D16</f>
        <v>Preben Bisp</v>
      </c>
      <c r="L34" s="56" t="s">
        <v>30</v>
      </c>
      <c r="M34" s="63" t="str">
        <f>ResultatSkema!D20</f>
        <v>Vagn Larsen</v>
      </c>
      <c r="P34" s="54"/>
    </row>
    <row r="35" spans="1:16" ht="24.95" customHeight="1">
      <c r="A35" s="23">
        <f>ResultatSkema!BA32+ResultatSkema!AS40</f>
        <v>0</v>
      </c>
      <c r="C35" s="75">
        <v>29</v>
      </c>
      <c r="D35" s="60" t="str">
        <f t="shared" si="0"/>
        <v/>
      </c>
      <c r="E35" s="43" t="s">
        <v>32</v>
      </c>
      <c r="F35" s="59"/>
      <c r="G35" s="45" t="s">
        <v>33</v>
      </c>
      <c r="H35" s="50"/>
      <c r="I35" s="44" t="s">
        <v>29</v>
      </c>
      <c r="J35" s="53"/>
      <c r="K35" s="55" t="str">
        <f>ResultatSkema!D32</f>
        <v>Christian Lasota</v>
      </c>
      <c r="L35" s="56" t="s">
        <v>30</v>
      </c>
      <c r="M35" s="63" t="str">
        <f>ResultatSkema!D40</f>
        <v>Flemming Bak Olsen</v>
      </c>
      <c r="P35" s="54"/>
    </row>
    <row r="36" spans="1:16" ht="24.95" customHeight="1" thickBot="1">
      <c r="A36" s="23">
        <f>ResultatSkema!BE36+ResultatSkema!AW44</f>
        <v>0</v>
      </c>
      <c r="C36" s="75">
        <v>30</v>
      </c>
      <c r="D36" s="62" t="str">
        <f t="shared" si="0"/>
        <v/>
      </c>
      <c r="E36" s="85" t="s">
        <v>32</v>
      </c>
      <c r="F36" s="125"/>
      <c r="G36" s="87" t="s">
        <v>33</v>
      </c>
      <c r="H36" s="88"/>
      <c r="I36" s="89" t="s">
        <v>29</v>
      </c>
      <c r="J36" s="116"/>
      <c r="K36" s="64" t="str">
        <f>ResultatSkema!D36</f>
        <v>Jørren Kjær</v>
      </c>
      <c r="L36" s="65" t="s">
        <v>30</v>
      </c>
      <c r="M36" s="66" t="str">
        <f>ResultatSkema!D44</f>
        <v xml:space="preserve"> </v>
      </c>
      <c r="P36" s="54"/>
    </row>
    <row r="37" spans="1:16" ht="24.95" customHeight="1" thickTop="1">
      <c r="A37" s="23">
        <f>ResultatSkema!AS8+ResultatSkema!U32</f>
        <v>0</v>
      </c>
      <c r="C37" s="75">
        <v>31</v>
      </c>
      <c r="D37" s="61" t="str">
        <f t="shared" si="0"/>
        <v/>
      </c>
      <c r="E37" s="91" t="s">
        <v>32</v>
      </c>
      <c r="F37" s="124"/>
      <c r="G37" s="93" t="s">
        <v>33</v>
      </c>
      <c r="H37" s="94"/>
      <c r="I37" s="95" t="s">
        <v>29</v>
      </c>
      <c r="J37" s="113"/>
      <c r="K37" s="67" t="str">
        <f>ResultatSkema!D8</f>
        <v>Karsten M. Jørgensen</v>
      </c>
      <c r="L37" s="68" t="s">
        <v>30</v>
      </c>
      <c r="M37" s="69" t="str">
        <f>ResultatSkema!D32</f>
        <v>Christian Lasota</v>
      </c>
      <c r="P37" s="54"/>
    </row>
    <row r="38" spans="1:16" ht="24.95" customHeight="1">
      <c r="A38" s="23">
        <f>ResultatSkema!AO12+ResultatSkema!Y28</f>
        <v>0</v>
      </c>
      <c r="C38" s="75">
        <v>32</v>
      </c>
      <c r="D38" s="60" t="str">
        <f t="shared" si="0"/>
        <v/>
      </c>
      <c r="E38" s="43" t="s">
        <v>32</v>
      </c>
      <c r="F38" s="59"/>
      <c r="G38" s="45" t="s">
        <v>33</v>
      </c>
      <c r="H38" s="50"/>
      <c r="I38" s="44" t="s">
        <v>29</v>
      </c>
      <c r="J38" s="53"/>
      <c r="K38" s="55" t="str">
        <f>ResultatSkema!D12</f>
        <v>Tom Bagge</v>
      </c>
      <c r="L38" s="56" t="s">
        <v>30</v>
      </c>
      <c r="M38" s="63" t="str">
        <f>ResultatSkema!D28</f>
        <v>Bent Kaj Nielsen</v>
      </c>
      <c r="P38" s="54"/>
    </row>
    <row r="39" spans="1:16" ht="24.95" customHeight="1">
      <c r="A39" s="23">
        <f>ResultatSkema!AK16+ResultatSkema!AC24</f>
        <v>0</v>
      </c>
      <c r="C39" s="75">
        <v>33</v>
      </c>
      <c r="D39" s="60" t="str">
        <f t="shared" si="0"/>
        <v/>
      </c>
      <c r="E39" s="43" t="s">
        <v>32</v>
      </c>
      <c r="F39" s="59"/>
      <c r="G39" s="45" t="s">
        <v>33</v>
      </c>
      <c r="H39" s="50"/>
      <c r="I39" s="44" t="s">
        <v>29</v>
      </c>
      <c r="J39" s="53"/>
      <c r="K39" s="55" t="str">
        <f>ResultatSkema!D16</f>
        <v>Preben Bisp</v>
      </c>
      <c r="L39" s="56" t="s">
        <v>30</v>
      </c>
      <c r="M39" s="63" t="str">
        <f>ResultatSkema!D24</f>
        <v>Jan N. Petersen</v>
      </c>
      <c r="P39" s="54"/>
    </row>
    <row r="40" spans="1:16" ht="24.95" customHeight="1">
      <c r="A40" s="23">
        <f>ResultatSkema!BE20+ResultatSkema!AG44</f>
        <v>0</v>
      </c>
      <c r="C40" s="75">
        <v>34</v>
      </c>
      <c r="D40" s="60" t="str">
        <f t="shared" si="0"/>
        <v/>
      </c>
      <c r="E40" s="43" t="s">
        <v>32</v>
      </c>
      <c r="F40" s="59"/>
      <c r="G40" s="45" t="s">
        <v>33</v>
      </c>
      <c r="H40" s="50"/>
      <c r="I40" s="44" t="s">
        <v>29</v>
      </c>
      <c r="J40" s="53"/>
      <c r="K40" s="55" t="str">
        <f>ResultatSkema!D20</f>
        <v>Vagn Larsen</v>
      </c>
      <c r="L40" s="56" t="s">
        <v>30</v>
      </c>
      <c r="M40" s="63" t="str">
        <f>ResultatSkema!D44</f>
        <v xml:space="preserve"> </v>
      </c>
      <c r="P40" s="54"/>
    </row>
    <row r="41" spans="1:16" ht="24.95" customHeight="1" thickBot="1">
      <c r="A41" s="23">
        <f>ResultatSkema!BA36+ResultatSkema!AW40</f>
        <v>18</v>
      </c>
      <c r="C41" s="75">
        <v>35</v>
      </c>
      <c r="D41" s="62" t="str">
        <f t="shared" si="0"/>
        <v/>
      </c>
      <c r="E41" s="85" t="s">
        <v>32</v>
      </c>
      <c r="F41" s="125"/>
      <c r="G41" s="87" t="s">
        <v>33</v>
      </c>
      <c r="H41" s="88"/>
      <c r="I41" s="89" t="s">
        <v>29</v>
      </c>
      <c r="J41" s="116"/>
      <c r="K41" s="64" t="str">
        <f>ResultatSkema!D36</f>
        <v>Jørren Kjær</v>
      </c>
      <c r="L41" s="65" t="s">
        <v>30</v>
      </c>
      <c r="M41" s="66" t="str">
        <f>ResultatSkema!D40</f>
        <v>Flemming Bak Olsen</v>
      </c>
      <c r="P41" s="54"/>
    </row>
    <row r="42" spans="1:16" ht="24.95" customHeight="1" thickTop="1">
      <c r="A42" s="23">
        <f>ResultatSkema!AW8+ResultatSkema!U36</f>
        <v>0</v>
      </c>
      <c r="C42" s="75">
        <v>36</v>
      </c>
      <c r="D42" s="61" t="str">
        <f t="shared" si="0"/>
        <v/>
      </c>
      <c r="E42" s="91" t="s">
        <v>32</v>
      </c>
      <c r="F42" s="124"/>
      <c r="G42" s="93" t="s">
        <v>33</v>
      </c>
      <c r="H42" s="94"/>
      <c r="I42" s="95" t="s">
        <v>29</v>
      </c>
      <c r="J42" s="113"/>
      <c r="K42" s="67" t="str">
        <f>ResultatSkema!D8</f>
        <v>Karsten M. Jørgensen</v>
      </c>
      <c r="L42" s="68" t="s">
        <v>30</v>
      </c>
      <c r="M42" s="69" t="str">
        <f>ResultatSkema!D36</f>
        <v>Jørren Kjær</v>
      </c>
      <c r="P42" s="54"/>
    </row>
    <row r="43" spans="1:16" ht="24.95" customHeight="1">
      <c r="A43" s="23">
        <f>ResultatSkema!AS12+ResultatSkema!Y32</f>
        <v>0</v>
      </c>
      <c r="C43" s="75">
        <v>37</v>
      </c>
      <c r="D43" s="60" t="str">
        <f t="shared" si="0"/>
        <v/>
      </c>
      <c r="E43" s="43" t="s">
        <v>32</v>
      </c>
      <c r="F43" s="59"/>
      <c r="G43" s="45" t="s">
        <v>33</v>
      </c>
      <c r="H43" s="50"/>
      <c r="I43" s="44" t="s">
        <v>29</v>
      </c>
      <c r="J43" s="53"/>
      <c r="K43" s="55" t="str">
        <f>ResultatSkema!D12</f>
        <v>Tom Bagge</v>
      </c>
      <c r="L43" s="56" t="s">
        <v>30</v>
      </c>
      <c r="M43" s="63" t="str">
        <f>ResultatSkema!D32</f>
        <v>Christian Lasota</v>
      </c>
      <c r="P43" s="54"/>
    </row>
    <row r="44" spans="1:16" ht="24.95" customHeight="1">
      <c r="A44" s="23">
        <f>ResultatSkema!AO16+ResultatSkema!AC28</f>
        <v>0</v>
      </c>
      <c r="C44" s="75">
        <v>38</v>
      </c>
      <c r="D44" s="60" t="str">
        <f t="shared" si="0"/>
        <v/>
      </c>
      <c r="E44" s="43" t="s">
        <v>32</v>
      </c>
      <c r="F44" s="59"/>
      <c r="G44" s="45" t="s">
        <v>33</v>
      </c>
      <c r="H44" s="50"/>
      <c r="I44" s="44" t="s">
        <v>29</v>
      </c>
      <c r="J44" s="53"/>
      <c r="K44" s="55" t="str">
        <f>ResultatSkema!D16</f>
        <v>Preben Bisp</v>
      </c>
      <c r="L44" s="56" t="s">
        <v>30</v>
      </c>
      <c r="M44" s="63" t="str">
        <f>ResultatSkema!D28</f>
        <v>Bent Kaj Nielsen</v>
      </c>
      <c r="P44" s="54"/>
    </row>
    <row r="45" spans="1:16" ht="24.95" customHeight="1">
      <c r="A45" s="23">
        <f>ResultatSkema!AK20+ResultatSkema!AG24</f>
        <v>0</v>
      </c>
      <c r="C45" s="75">
        <v>39</v>
      </c>
      <c r="D45" s="60" t="str">
        <f t="shared" si="0"/>
        <v/>
      </c>
      <c r="E45" s="43" t="s">
        <v>32</v>
      </c>
      <c r="F45" s="59"/>
      <c r="G45" s="45" t="s">
        <v>33</v>
      </c>
      <c r="H45" s="50"/>
      <c r="I45" s="44" t="s">
        <v>29</v>
      </c>
      <c r="J45" s="53"/>
      <c r="K45" s="55" t="str">
        <f>ResultatSkema!D20</f>
        <v>Vagn Larsen</v>
      </c>
      <c r="L45" s="56" t="s">
        <v>30</v>
      </c>
      <c r="M45" s="63" t="str">
        <f>ResultatSkema!D24</f>
        <v>Jan N. Petersen</v>
      </c>
      <c r="P45" s="54"/>
    </row>
    <row r="46" spans="1:16" ht="24.95" customHeight="1" thickBot="1">
      <c r="A46" s="23">
        <f>ResultatSkema!BE40+ResultatSkema!BA44</f>
        <v>0</v>
      </c>
      <c r="C46" s="75">
        <v>40</v>
      </c>
      <c r="D46" s="62" t="str">
        <f t="shared" si="0"/>
        <v/>
      </c>
      <c r="E46" s="85" t="s">
        <v>32</v>
      </c>
      <c r="F46" s="125"/>
      <c r="G46" s="87" t="s">
        <v>33</v>
      </c>
      <c r="H46" s="88"/>
      <c r="I46" s="89" t="s">
        <v>29</v>
      </c>
      <c r="J46" s="116"/>
      <c r="K46" s="64" t="str">
        <f>ResultatSkema!D40</f>
        <v>Flemming Bak Olsen</v>
      </c>
      <c r="L46" s="65" t="s">
        <v>30</v>
      </c>
      <c r="M46" s="66" t="str">
        <f>ResultatSkema!D44</f>
        <v xml:space="preserve"> </v>
      </c>
      <c r="P46" s="54"/>
    </row>
    <row r="47" spans="1:16" ht="24.95" customHeight="1" thickTop="1">
      <c r="A47" s="23">
        <f>ResultatSkema!BA8+ResultatSkema!U40</f>
        <v>0</v>
      </c>
      <c r="C47" s="75">
        <v>41</v>
      </c>
      <c r="D47" s="61" t="str">
        <f t="shared" si="0"/>
        <v/>
      </c>
      <c r="E47" s="91" t="s">
        <v>32</v>
      </c>
      <c r="F47" s="124"/>
      <c r="G47" s="93" t="s">
        <v>33</v>
      </c>
      <c r="H47" s="94"/>
      <c r="I47" s="95" t="s">
        <v>29</v>
      </c>
      <c r="J47" s="113"/>
      <c r="K47" s="67" t="str">
        <f>ResultatSkema!D8</f>
        <v>Karsten M. Jørgensen</v>
      </c>
      <c r="L47" s="68" t="s">
        <v>30</v>
      </c>
      <c r="M47" s="69" t="str">
        <f>ResultatSkema!D40</f>
        <v>Flemming Bak Olsen</v>
      </c>
      <c r="P47" s="54"/>
    </row>
    <row r="48" spans="1:16" ht="24.95" customHeight="1">
      <c r="A48" s="23">
        <f>ResultatSkema!AW12+ResultatSkema!Y36</f>
        <v>0</v>
      </c>
      <c r="C48" s="75">
        <v>42</v>
      </c>
      <c r="D48" s="60" t="str">
        <f t="shared" si="0"/>
        <v/>
      </c>
      <c r="E48" s="43" t="s">
        <v>32</v>
      </c>
      <c r="F48" s="59"/>
      <c r="G48" s="45" t="s">
        <v>33</v>
      </c>
      <c r="H48" s="50"/>
      <c r="I48" s="44" t="s">
        <v>29</v>
      </c>
      <c r="J48" s="53"/>
      <c r="K48" s="55" t="str">
        <f>ResultatSkema!D12</f>
        <v>Tom Bagge</v>
      </c>
      <c r="L48" s="56" t="s">
        <v>30</v>
      </c>
      <c r="M48" s="63" t="str">
        <f>ResultatSkema!D36</f>
        <v>Jørren Kjær</v>
      </c>
      <c r="P48" s="54"/>
    </row>
    <row r="49" spans="1:16" ht="24.95" customHeight="1">
      <c r="A49" s="23">
        <f>ResultatSkema!AS16+ResultatSkema!AC32</f>
        <v>0</v>
      </c>
      <c r="C49" s="75">
        <v>43</v>
      </c>
      <c r="D49" s="60" t="str">
        <f t="shared" si="0"/>
        <v/>
      </c>
      <c r="E49" s="43" t="s">
        <v>32</v>
      </c>
      <c r="F49" s="59"/>
      <c r="G49" s="45" t="s">
        <v>33</v>
      </c>
      <c r="H49" s="50"/>
      <c r="I49" s="44" t="s">
        <v>29</v>
      </c>
      <c r="J49" s="53"/>
      <c r="K49" s="55" t="str">
        <f>ResultatSkema!D16</f>
        <v>Preben Bisp</v>
      </c>
      <c r="L49" s="56" t="s">
        <v>30</v>
      </c>
      <c r="M49" s="63" t="str">
        <f>ResultatSkema!D32</f>
        <v>Christian Lasota</v>
      </c>
      <c r="P49" s="54"/>
    </row>
    <row r="50" spans="1:16" ht="24.95" customHeight="1">
      <c r="A50" s="23">
        <f>ResultatSkema!AO20+ResultatSkema!AG28</f>
        <v>0</v>
      </c>
      <c r="C50" s="75">
        <v>44</v>
      </c>
      <c r="D50" s="60" t="str">
        <f t="shared" si="0"/>
        <v/>
      </c>
      <c r="E50" s="43" t="s">
        <v>32</v>
      </c>
      <c r="F50" s="59"/>
      <c r="G50" s="45" t="s">
        <v>33</v>
      </c>
      <c r="H50" s="50"/>
      <c r="I50" s="44" t="s">
        <v>29</v>
      </c>
      <c r="J50" s="53"/>
      <c r="K50" s="55" t="str">
        <f>ResultatSkema!D20</f>
        <v>Vagn Larsen</v>
      </c>
      <c r="L50" s="56" t="s">
        <v>30</v>
      </c>
      <c r="M50" s="63" t="str">
        <f>ResultatSkema!D28</f>
        <v>Bent Kaj Nielsen</v>
      </c>
      <c r="P50" s="54"/>
    </row>
    <row r="51" spans="1:16" ht="24.95" customHeight="1" thickBot="1">
      <c r="A51" s="23">
        <f>ResultatSkema!BE24+ResultatSkema!AK44</f>
        <v>0</v>
      </c>
      <c r="C51" s="75">
        <v>45</v>
      </c>
      <c r="D51" s="62" t="str">
        <f t="shared" si="0"/>
        <v/>
      </c>
      <c r="E51" s="85" t="s">
        <v>32</v>
      </c>
      <c r="F51" s="125"/>
      <c r="G51" s="87" t="s">
        <v>33</v>
      </c>
      <c r="H51" s="88"/>
      <c r="I51" s="89" t="s">
        <v>29</v>
      </c>
      <c r="J51" s="116"/>
      <c r="K51" s="64" t="str">
        <f>ResultatSkema!D24</f>
        <v>Jan N. Petersen</v>
      </c>
      <c r="L51" s="65" t="s">
        <v>30</v>
      </c>
      <c r="M51" s="66" t="str">
        <f>ResultatSkema!D44</f>
        <v xml:space="preserve"> </v>
      </c>
      <c r="P51" s="54"/>
    </row>
    <row r="52" spans="1:16" ht="21" thickTop="1">
      <c r="D52" s="54"/>
      <c r="H52" s="54"/>
      <c r="L52" s="54"/>
      <c r="P52" s="54"/>
    </row>
    <row r="53" spans="1:16">
      <c r="D53" s="54"/>
      <c r="H53" s="54"/>
      <c r="L53" s="54"/>
      <c r="P53" s="54"/>
    </row>
    <row r="54" spans="1:16">
      <c r="D54" s="54"/>
      <c r="H54" s="54"/>
      <c r="L54" s="54"/>
      <c r="P54" s="54"/>
    </row>
    <row r="55" spans="1:16">
      <c r="D55" s="54"/>
      <c r="H55" s="54"/>
      <c r="L55" s="54"/>
      <c r="P55" s="54"/>
    </row>
  </sheetData>
  <sheetProtection selectLockedCells="1"/>
  <mergeCells count="2">
    <mergeCell ref="D3:M4"/>
    <mergeCell ref="D2:M2"/>
  </mergeCells>
  <conditionalFormatting sqref="D7:M7">
    <cfRule type="expression" dxfId="113" priority="50">
      <formula>$A$7&gt;0</formula>
    </cfRule>
  </conditionalFormatting>
  <conditionalFormatting sqref="E8:M8">
    <cfRule type="expression" dxfId="112" priority="49">
      <formula>$A$8&gt;0</formula>
    </cfRule>
  </conditionalFormatting>
  <conditionalFormatting sqref="E9:M9">
    <cfRule type="expression" dxfId="111" priority="48">
      <formula>$A$9&gt;0</formula>
    </cfRule>
  </conditionalFormatting>
  <conditionalFormatting sqref="E10:M10">
    <cfRule type="expression" dxfId="110" priority="47">
      <formula>$A$10&gt;0</formula>
    </cfRule>
  </conditionalFormatting>
  <conditionalFormatting sqref="D8:M8">
    <cfRule type="expression" dxfId="109" priority="44">
      <formula>$A$8&gt;0</formula>
    </cfRule>
  </conditionalFormatting>
  <conditionalFormatting sqref="D9:M9">
    <cfRule type="expression" dxfId="108" priority="43">
      <formula>$A$9&gt;0</formula>
    </cfRule>
  </conditionalFormatting>
  <conditionalFormatting sqref="D10:M10">
    <cfRule type="expression" dxfId="107" priority="42">
      <formula>$A$10&gt;0</formula>
    </cfRule>
  </conditionalFormatting>
  <conditionalFormatting sqref="D11:M11">
    <cfRule type="expression" dxfId="106" priority="41">
      <formula>$A$11&gt;0</formula>
    </cfRule>
  </conditionalFormatting>
  <conditionalFormatting sqref="D12:M12">
    <cfRule type="expression" dxfId="105" priority="40">
      <formula>$A$12&gt;0</formula>
    </cfRule>
  </conditionalFormatting>
  <conditionalFormatting sqref="D13:M13">
    <cfRule type="expression" dxfId="104" priority="39">
      <formula>$A$13&gt;0</formula>
    </cfRule>
  </conditionalFormatting>
  <conditionalFormatting sqref="D14:M14">
    <cfRule type="expression" dxfId="103" priority="38">
      <formula>$A$14&gt;0</formula>
    </cfRule>
  </conditionalFormatting>
  <conditionalFormatting sqref="D15:M15">
    <cfRule type="expression" dxfId="102" priority="37">
      <formula>$A$15&gt;0</formula>
    </cfRule>
  </conditionalFormatting>
  <conditionalFormatting sqref="D16:M16">
    <cfRule type="expression" dxfId="101" priority="36">
      <formula>$A$16&gt;0</formula>
    </cfRule>
  </conditionalFormatting>
  <conditionalFormatting sqref="D17:M17">
    <cfRule type="expression" dxfId="100" priority="35">
      <formula>$A$17&gt;0</formula>
    </cfRule>
  </conditionalFormatting>
  <conditionalFormatting sqref="D18:M18">
    <cfRule type="expression" dxfId="99" priority="34">
      <formula>$A$18&gt;0</formula>
    </cfRule>
  </conditionalFormatting>
  <conditionalFormatting sqref="D19:M19">
    <cfRule type="expression" dxfId="98" priority="33">
      <formula>$A$19&gt;0</formula>
    </cfRule>
  </conditionalFormatting>
  <conditionalFormatting sqref="D20:M20">
    <cfRule type="expression" dxfId="97" priority="32">
      <formula>$A$20&gt;0</formula>
    </cfRule>
  </conditionalFormatting>
  <conditionalFormatting sqref="D21:M21">
    <cfRule type="expression" dxfId="96" priority="31">
      <formula>$A$21&gt;0</formula>
    </cfRule>
  </conditionalFormatting>
  <conditionalFormatting sqref="D22:M22">
    <cfRule type="expression" dxfId="95" priority="30">
      <formula>$A$22&gt;0</formula>
    </cfRule>
  </conditionalFormatting>
  <conditionalFormatting sqref="D23:M23">
    <cfRule type="expression" dxfId="94" priority="29">
      <formula>$A$23&gt;0</formula>
    </cfRule>
  </conditionalFormatting>
  <conditionalFormatting sqref="D24:M24">
    <cfRule type="expression" dxfId="93" priority="28">
      <formula>$A$24&gt;0</formula>
    </cfRule>
  </conditionalFormatting>
  <conditionalFormatting sqref="D25:M25">
    <cfRule type="expression" dxfId="92" priority="27">
      <formula>$A$25&gt;0</formula>
    </cfRule>
  </conditionalFormatting>
  <conditionalFormatting sqref="D26:M26">
    <cfRule type="expression" dxfId="91" priority="26">
      <formula>$A$26&gt;0</formula>
    </cfRule>
  </conditionalFormatting>
  <conditionalFormatting sqref="D27:M27">
    <cfRule type="expression" dxfId="90" priority="25">
      <formula>$A$27&gt;0</formula>
    </cfRule>
  </conditionalFormatting>
  <conditionalFormatting sqref="D28:M28">
    <cfRule type="expression" dxfId="89" priority="24">
      <formula>$A$28&gt;0</formula>
    </cfRule>
  </conditionalFormatting>
  <conditionalFormatting sqref="D29:M29">
    <cfRule type="expression" dxfId="88" priority="23">
      <formula>$A$29&gt;0</formula>
    </cfRule>
  </conditionalFormatting>
  <conditionalFormatting sqref="D30:M30">
    <cfRule type="expression" dxfId="87" priority="22">
      <formula>$A$30&gt;0</formula>
    </cfRule>
  </conditionalFormatting>
  <conditionalFormatting sqref="D31:M31">
    <cfRule type="expression" dxfId="86" priority="21">
      <formula>$A$31&gt;0</formula>
    </cfRule>
  </conditionalFormatting>
  <conditionalFormatting sqref="D32:M32">
    <cfRule type="expression" dxfId="85" priority="20">
      <formula>$A$32&gt;0</formula>
    </cfRule>
  </conditionalFormatting>
  <conditionalFormatting sqref="D33:M33">
    <cfRule type="expression" dxfId="84" priority="19">
      <formula>$A$33&gt;0</formula>
    </cfRule>
  </conditionalFormatting>
  <conditionalFormatting sqref="D34:M34">
    <cfRule type="expression" dxfId="83" priority="18">
      <formula>$A$34&gt;0</formula>
    </cfRule>
  </conditionalFormatting>
  <conditionalFormatting sqref="D35:M35">
    <cfRule type="expression" dxfId="82" priority="17">
      <formula>$A$35&gt;0</formula>
    </cfRule>
  </conditionalFormatting>
  <conditionalFormatting sqref="D36:M36">
    <cfRule type="expression" dxfId="81" priority="16">
      <formula>$A$36&gt;0</formula>
    </cfRule>
  </conditionalFormatting>
  <conditionalFormatting sqref="D37:M37">
    <cfRule type="expression" dxfId="80" priority="15">
      <formula>$A$37&gt;0</formula>
    </cfRule>
  </conditionalFormatting>
  <conditionalFormatting sqref="D38:M38">
    <cfRule type="expression" dxfId="79" priority="14">
      <formula>$A$38&gt;0</formula>
    </cfRule>
  </conditionalFormatting>
  <conditionalFormatting sqref="D39:M39">
    <cfRule type="expression" dxfId="78" priority="13">
      <formula>$A$39&gt;0</formula>
    </cfRule>
  </conditionalFormatting>
  <conditionalFormatting sqref="D40:M40">
    <cfRule type="expression" dxfId="77" priority="12">
      <formula>$A$40&gt;0</formula>
    </cfRule>
  </conditionalFormatting>
  <conditionalFormatting sqref="D41:M41">
    <cfRule type="expression" dxfId="76" priority="11">
      <formula>$A$41&gt;0</formula>
    </cfRule>
  </conditionalFormatting>
  <conditionalFormatting sqref="D42:M42">
    <cfRule type="expression" dxfId="75" priority="10">
      <formula>$A$42&gt;0</formula>
    </cfRule>
  </conditionalFormatting>
  <conditionalFormatting sqref="D43:M43">
    <cfRule type="expression" dxfId="74" priority="9">
      <formula>$A$43&gt;0</formula>
    </cfRule>
  </conditionalFormatting>
  <conditionalFormatting sqref="D44:M44">
    <cfRule type="expression" dxfId="73" priority="8">
      <formula>$A$44&gt;0</formula>
    </cfRule>
  </conditionalFormatting>
  <conditionalFormatting sqref="D45:M45">
    <cfRule type="expression" dxfId="72" priority="7">
      <formula>$A$45&gt;0</formula>
    </cfRule>
  </conditionalFormatting>
  <conditionalFormatting sqref="D46:M46">
    <cfRule type="expression" dxfId="71" priority="6">
      <formula>$A$46&gt;0</formula>
    </cfRule>
  </conditionalFormatting>
  <conditionalFormatting sqref="D47:M47">
    <cfRule type="expression" dxfId="70" priority="5">
      <formula>$A$47&gt;0</formula>
    </cfRule>
  </conditionalFormatting>
  <conditionalFormatting sqref="D48:M48">
    <cfRule type="expression" dxfId="69" priority="4">
      <formula>$A$48&gt;0</formula>
    </cfRule>
  </conditionalFormatting>
  <conditionalFormatting sqref="D49:M49">
    <cfRule type="expression" dxfId="68" priority="3">
      <formula>$A$49&gt;0</formula>
    </cfRule>
  </conditionalFormatting>
  <conditionalFormatting sqref="D50:M50">
    <cfRule type="expression" dxfId="67" priority="2">
      <formula>$A$50&gt;0</formula>
    </cfRule>
  </conditionalFormatting>
  <conditionalFormatting sqref="D51:M51">
    <cfRule type="expression" dxfId="66" priority="1">
      <formula>$A$51&gt;0</formula>
    </cfRule>
  </conditionalFormatting>
  <pageMargins left="0.39370078740157483" right="0.39370078740157483" top="0.39370078740157483" bottom="0.39370078740157483" header="0" footer="0"/>
  <pageSetup paperSize="9" scale="7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75"/>
  <sheetViews>
    <sheetView zoomScaleNormal="100" workbookViewId="0">
      <selection activeCell="D3" sqref="D3:M4"/>
    </sheetView>
  </sheetViews>
  <sheetFormatPr defaultRowHeight="20.25"/>
  <cols>
    <col min="3" max="3" width="4.140625" style="75" customWidth="1"/>
    <col min="4" max="4" width="11.42578125" customWidth="1"/>
    <col min="5" max="5" width="5.42578125" customWidth="1"/>
    <col min="6" max="6" width="16.42578125" customWidth="1"/>
    <col min="7" max="7" width="5.5703125" customWidth="1"/>
    <col min="8" max="8" width="4.5703125" customWidth="1"/>
    <col min="9" max="9" width="5.42578125" customWidth="1"/>
    <col min="10" max="10" width="6.42578125" customWidth="1"/>
    <col min="11" max="11" width="27.28515625" customWidth="1"/>
    <col min="12" max="12" width="4.140625" customWidth="1"/>
    <col min="13" max="13" width="27.28515625" customWidth="1"/>
  </cols>
  <sheetData>
    <row r="1" spans="1:13" ht="24.95" customHeight="1"/>
    <row r="2" spans="1:13" ht="24.95" customHeight="1">
      <c r="D2" s="332" t="s">
        <v>35</v>
      </c>
      <c r="E2" s="332"/>
      <c r="F2" s="332"/>
      <c r="G2" s="332"/>
      <c r="H2" s="332"/>
      <c r="I2" s="332"/>
      <c r="J2" s="332"/>
      <c r="K2" s="332"/>
      <c r="L2" s="332"/>
      <c r="M2" s="332"/>
    </row>
    <row r="3" spans="1:13" ht="24.95" customHeight="1">
      <c r="D3" s="331" t="str">
        <f>ResultatSkema!A1</f>
        <v>3 bande Carambole klubmesterskab 2021</v>
      </c>
      <c r="E3" s="331"/>
      <c r="F3" s="331"/>
      <c r="G3" s="331"/>
      <c r="H3" s="331"/>
      <c r="I3" s="331"/>
      <c r="J3" s="331"/>
      <c r="K3" s="331"/>
      <c r="L3" s="331"/>
      <c r="M3" s="331"/>
    </row>
    <row r="4" spans="1:13" ht="24.95" customHeight="1"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24.95" customHeight="1" thickBot="1">
      <c r="E5" s="35"/>
      <c r="H5" s="6"/>
      <c r="J5" s="6"/>
    </row>
    <row r="6" spans="1:13" ht="24.95" customHeight="1" thickTop="1">
      <c r="D6" s="76" t="s">
        <v>23</v>
      </c>
      <c r="E6" s="77"/>
      <c r="F6" s="78" t="s">
        <v>28</v>
      </c>
      <c r="G6" s="79"/>
      <c r="H6" s="80" t="s">
        <v>27</v>
      </c>
      <c r="I6" s="81"/>
      <c r="J6" s="82" t="s">
        <v>31</v>
      </c>
      <c r="K6" s="79" t="s">
        <v>7</v>
      </c>
      <c r="L6" s="80"/>
      <c r="M6" s="83" t="s">
        <v>7</v>
      </c>
    </row>
    <row r="7" spans="1:13" ht="24.95" customHeight="1">
      <c r="A7" s="23">
        <f>ResultatSkema!BI8+ResultatSkema!U48</f>
        <v>0</v>
      </c>
      <c r="C7" s="75">
        <v>1</v>
      </c>
      <c r="D7" s="60" t="str">
        <f t="shared" ref="D7:D72" si="0">IF(F7="","",F7)</f>
        <v/>
      </c>
      <c r="E7" s="43" t="s">
        <v>32</v>
      </c>
      <c r="F7" s="57"/>
      <c r="G7" s="45" t="s">
        <v>33</v>
      </c>
      <c r="H7" s="50"/>
      <c r="I7" s="44" t="s">
        <v>29</v>
      </c>
      <c r="J7" s="52"/>
      <c r="K7" s="55" t="str">
        <f>ResultatSkema!D8</f>
        <v>Karsten M. Jørgensen</v>
      </c>
      <c r="L7" s="56" t="s">
        <v>30</v>
      </c>
      <c r="M7" s="63" t="str">
        <f>ResultatSkema!D48</f>
        <v xml:space="preserve"> </v>
      </c>
    </row>
    <row r="8" spans="1:13" ht="24.95" customHeight="1">
      <c r="A8" s="23">
        <f>ResultatSkema!BM12+ResultatSkema!Y52</f>
        <v>0</v>
      </c>
      <c r="C8" s="75">
        <v>2</v>
      </c>
      <c r="D8" s="60" t="str">
        <f t="shared" si="0"/>
        <v/>
      </c>
      <c r="E8" s="43" t="s">
        <v>32</v>
      </c>
      <c r="F8" s="84"/>
      <c r="G8" s="45" t="s">
        <v>33</v>
      </c>
      <c r="H8" s="50"/>
      <c r="I8" s="44" t="s">
        <v>29</v>
      </c>
      <c r="J8" s="52"/>
      <c r="K8" s="55" t="str">
        <f>ResultatSkema!D12</f>
        <v>Tom Bagge</v>
      </c>
      <c r="L8" s="56" t="s">
        <v>30</v>
      </c>
      <c r="M8" s="63" t="str">
        <f>ResultatSkema!D52</f>
        <v>L</v>
      </c>
    </row>
    <row r="9" spans="1:13" ht="24.95" customHeight="1">
      <c r="A9" s="23">
        <f>ResultatSkema!BA16+ResultatSkema!AC40</f>
        <v>0</v>
      </c>
      <c r="C9" s="75">
        <v>3</v>
      </c>
      <c r="D9" s="60" t="str">
        <f t="shared" si="0"/>
        <v/>
      </c>
      <c r="E9" s="43" t="s">
        <v>32</v>
      </c>
      <c r="F9" s="84"/>
      <c r="G9" s="45" t="s">
        <v>33</v>
      </c>
      <c r="H9" s="50"/>
      <c r="I9" s="44" t="s">
        <v>29</v>
      </c>
      <c r="J9" s="52"/>
      <c r="K9" s="55" t="str">
        <f>ResultatSkema!D16</f>
        <v>Preben Bisp</v>
      </c>
      <c r="L9" s="56" t="s">
        <v>30</v>
      </c>
      <c r="M9" s="63" t="str">
        <f>ResultatSkema!D40</f>
        <v>Flemming Bak Olsen</v>
      </c>
    </row>
    <row r="10" spans="1:13" ht="24.95" customHeight="1">
      <c r="A10" s="23">
        <f>ResultatSkema!BE20+ResultatSkema!AG44</f>
        <v>0</v>
      </c>
      <c r="C10" s="75">
        <v>4</v>
      </c>
      <c r="D10" s="60" t="str">
        <f t="shared" si="0"/>
        <v/>
      </c>
      <c r="E10" s="43" t="s">
        <v>32</v>
      </c>
      <c r="F10" s="84"/>
      <c r="G10" s="45" t="s">
        <v>33</v>
      </c>
      <c r="H10" s="50"/>
      <c r="I10" s="44" t="s">
        <v>29</v>
      </c>
      <c r="J10" s="52"/>
      <c r="K10" s="55" t="str">
        <f>ResultatSkema!D20</f>
        <v>Vagn Larsen</v>
      </c>
      <c r="L10" s="56" t="s">
        <v>30</v>
      </c>
      <c r="M10" s="63" t="str">
        <f>ResultatSkema!D44</f>
        <v xml:space="preserve"> </v>
      </c>
    </row>
    <row r="11" spans="1:13" ht="24.95" customHeight="1">
      <c r="A11" s="23">
        <f>ResultatSkema!AS24+ResultatSkema!AK32</f>
        <v>0</v>
      </c>
      <c r="C11" s="75">
        <v>5</v>
      </c>
      <c r="D11" s="60" t="str">
        <f t="shared" si="0"/>
        <v/>
      </c>
      <c r="E11" s="43" t="s">
        <v>32</v>
      </c>
      <c r="F11" s="84"/>
      <c r="G11" s="45" t="s">
        <v>33</v>
      </c>
      <c r="H11" s="50"/>
      <c r="I11" s="44" t="s">
        <v>29</v>
      </c>
      <c r="J11" s="52"/>
      <c r="K11" s="55" t="str">
        <f>ResultatSkema!D24</f>
        <v>Jan N. Petersen</v>
      </c>
      <c r="L11" s="56" t="s">
        <v>30</v>
      </c>
      <c r="M11" s="63" t="str">
        <f>ResultatSkema!D32</f>
        <v>Christian Lasota</v>
      </c>
    </row>
    <row r="12" spans="1:13" ht="24.95" customHeight="1" thickBot="1">
      <c r="A12" s="23">
        <f>ResultatSkema!AW28+ResultatSkema!AO36</f>
        <v>0</v>
      </c>
      <c r="C12" s="75">
        <v>6</v>
      </c>
      <c r="D12" s="62" t="str">
        <f t="shared" si="0"/>
        <v/>
      </c>
      <c r="E12" s="85" t="s">
        <v>32</v>
      </c>
      <c r="F12" s="86"/>
      <c r="G12" s="87" t="s">
        <v>33</v>
      </c>
      <c r="H12" s="88"/>
      <c r="I12" s="89" t="s">
        <v>29</v>
      </c>
      <c r="J12" s="90"/>
      <c r="K12" s="64" t="str">
        <f>ResultatSkema!D28</f>
        <v>Bent Kaj Nielsen</v>
      </c>
      <c r="L12" s="65" t="s">
        <v>30</v>
      </c>
      <c r="M12" s="66" t="str">
        <f>ResultatSkema!D36</f>
        <v>Jørren Kjær</v>
      </c>
    </row>
    <row r="13" spans="1:13" ht="24.95" customHeight="1" thickTop="1">
      <c r="A13" s="23">
        <f>ResultatSkema!BM8+ResultatSkema!U52</f>
        <v>0</v>
      </c>
      <c r="C13" s="75">
        <v>7</v>
      </c>
      <c r="D13" s="61" t="str">
        <f t="shared" si="0"/>
        <v/>
      </c>
      <c r="E13" s="91" t="s">
        <v>32</v>
      </c>
      <c r="F13" s="92"/>
      <c r="G13" s="93" t="s">
        <v>33</v>
      </c>
      <c r="H13" s="94"/>
      <c r="I13" s="95" t="s">
        <v>29</v>
      </c>
      <c r="J13" s="96"/>
      <c r="K13" s="67" t="str">
        <f>ResultatSkema!D8</f>
        <v>Karsten M. Jørgensen</v>
      </c>
      <c r="L13" s="68" t="s">
        <v>30</v>
      </c>
      <c r="M13" s="69" t="str">
        <f>ResultatSkema!D52</f>
        <v>L</v>
      </c>
    </row>
    <row r="14" spans="1:13" ht="24.95" customHeight="1">
      <c r="A14" s="23">
        <f>ResultatSkema!BI12+ResultatSkema!Y48</f>
        <v>0</v>
      </c>
      <c r="C14" s="75">
        <v>8</v>
      </c>
      <c r="D14" s="60" t="str">
        <f t="shared" si="0"/>
        <v/>
      </c>
      <c r="E14" s="43" t="s">
        <v>32</v>
      </c>
      <c r="F14" s="84"/>
      <c r="G14" s="45" t="s">
        <v>33</v>
      </c>
      <c r="H14" s="50"/>
      <c r="I14" s="44" t="s">
        <v>29</v>
      </c>
      <c r="J14" s="52"/>
      <c r="K14" s="55" t="str">
        <f>ResultatSkema!D12</f>
        <v>Tom Bagge</v>
      </c>
      <c r="L14" s="56" t="s">
        <v>30</v>
      </c>
      <c r="M14" s="63" t="str">
        <f>ResultatSkema!D48</f>
        <v xml:space="preserve"> </v>
      </c>
    </row>
    <row r="15" spans="1:13" ht="24.95" customHeight="1">
      <c r="A15" s="23">
        <f>ResultatSkema!BE16+ResultatSkema!AC44</f>
        <v>0</v>
      </c>
      <c r="C15" s="75">
        <v>9</v>
      </c>
      <c r="D15" s="60" t="str">
        <f t="shared" si="0"/>
        <v/>
      </c>
      <c r="E15" s="43" t="s">
        <v>32</v>
      </c>
      <c r="F15" s="84"/>
      <c r="G15" s="45" t="s">
        <v>33</v>
      </c>
      <c r="H15" s="50"/>
      <c r="I15" s="44" t="s">
        <v>29</v>
      </c>
      <c r="J15" s="52"/>
      <c r="K15" s="55" t="str">
        <f>ResultatSkema!D16</f>
        <v>Preben Bisp</v>
      </c>
      <c r="L15" s="56" t="s">
        <v>30</v>
      </c>
      <c r="M15" s="63" t="str">
        <f>ResultatSkema!D44</f>
        <v xml:space="preserve"> </v>
      </c>
    </row>
    <row r="16" spans="1:13" ht="24.95" customHeight="1">
      <c r="A16" s="23">
        <f>ResultatSkema!BA20+ResultatSkema!AG40</f>
        <v>0</v>
      </c>
      <c r="C16" s="75">
        <v>10</v>
      </c>
      <c r="D16" s="60" t="str">
        <f t="shared" si="0"/>
        <v/>
      </c>
      <c r="E16" s="43" t="s">
        <v>32</v>
      </c>
      <c r="F16" s="84"/>
      <c r="G16" s="45" t="s">
        <v>33</v>
      </c>
      <c r="H16" s="50"/>
      <c r="I16" s="44" t="s">
        <v>29</v>
      </c>
      <c r="J16" s="52"/>
      <c r="K16" s="55" t="str">
        <f>ResultatSkema!D20</f>
        <v>Vagn Larsen</v>
      </c>
      <c r="L16" s="56" t="s">
        <v>30</v>
      </c>
      <c r="M16" s="63" t="str">
        <f>ResultatSkema!D40</f>
        <v>Flemming Bak Olsen</v>
      </c>
    </row>
    <row r="17" spans="1:13" ht="24.95" customHeight="1">
      <c r="A17" s="23">
        <f>ResultatSkema!AW24+ResultatSkema!AK36</f>
        <v>0</v>
      </c>
      <c r="C17" s="75">
        <v>11</v>
      </c>
      <c r="D17" s="60" t="str">
        <f t="shared" si="0"/>
        <v/>
      </c>
      <c r="E17" s="43" t="s">
        <v>32</v>
      </c>
      <c r="F17" s="84"/>
      <c r="G17" s="45" t="s">
        <v>33</v>
      </c>
      <c r="H17" s="50"/>
      <c r="I17" s="44" t="s">
        <v>29</v>
      </c>
      <c r="J17" s="52"/>
      <c r="K17" s="55" t="str">
        <f>ResultatSkema!D24</f>
        <v>Jan N. Petersen</v>
      </c>
      <c r="L17" s="56" t="s">
        <v>30</v>
      </c>
      <c r="M17" s="63" t="str">
        <f>ResultatSkema!D36</f>
        <v>Jørren Kjær</v>
      </c>
    </row>
    <row r="18" spans="1:13" ht="24.95" customHeight="1" thickBot="1">
      <c r="A18" s="23">
        <f>ResultatSkema!AS28+ResultatSkema!AO32</f>
        <v>0</v>
      </c>
      <c r="C18" s="75">
        <v>12</v>
      </c>
      <c r="D18" s="62" t="str">
        <f t="shared" si="0"/>
        <v/>
      </c>
      <c r="E18" s="85" t="s">
        <v>32</v>
      </c>
      <c r="F18" s="86"/>
      <c r="G18" s="87" t="s">
        <v>33</v>
      </c>
      <c r="H18" s="88"/>
      <c r="I18" s="89" t="s">
        <v>29</v>
      </c>
      <c r="J18" s="90"/>
      <c r="K18" s="64" t="str">
        <f>ResultatSkema!D28</f>
        <v>Bent Kaj Nielsen</v>
      </c>
      <c r="L18" s="65" t="s">
        <v>30</v>
      </c>
      <c r="M18" s="66" t="str">
        <f>ResultatSkema!D32</f>
        <v>Christian Lasota</v>
      </c>
    </row>
    <row r="19" spans="1:13" ht="24.95" customHeight="1" thickTop="1">
      <c r="A19" s="23">
        <f>ResultatSkema!BE8+ResultatSkema!U44</f>
        <v>0</v>
      </c>
      <c r="C19" s="75">
        <v>13</v>
      </c>
      <c r="D19" s="61" t="str">
        <f t="shared" si="0"/>
        <v/>
      </c>
      <c r="E19" s="91" t="s">
        <v>32</v>
      </c>
      <c r="F19" s="92"/>
      <c r="G19" s="93" t="s">
        <v>33</v>
      </c>
      <c r="H19" s="94"/>
      <c r="I19" s="95" t="s">
        <v>29</v>
      </c>
      <c r="J19" s="96"/>
      <c r="K19" s="67" t="str">
        <f>ResultatSkema!D8</f>
        <v>Karsten M. Jørgensen</v>
      </c>
      <c r="L19" s="68" t="s">
        <v>30</v>
      </c>
      <c r="M19" s="69" t="str">
        <f>ResultatSkema!D44</f>
        <v xml:space="preserve"> </v>
      </c>
    </row>
    <row r="20" spans="1:13" ht="24.95" customHeight="1">
      <c r="A20" s="23">
        <f>ResultatSkema!BA12+ResultatSkema!Y40</f>
        <v>0</v>
      </c>
      <c r="C20" s="75">
        <v>14</v>
      </c>
      <c r="D20" s="60" t="str">
        <f t="shared" si="0"/>
        <v/>
      </c>
      <c r="E20" s="43" t="s">
        <v>32</v>
      </c>
      <c r="F20" s="84"/>
      <c r="G20" s="45" t="s">
        <v>33</v>
      </c>
      <c r="H20" s="50"/>
      <c r="I20" s="44" t="s">
        <v>29</v>
      </c>
      <c r="J20" s="52"/>
      <c r="K20" s="55" t="str">
        <f>ResultatSkema!D12</f>
        <v>Tom Bagge</v>
      </c>
      <c r="L20" s="56" t="s">
        <v>30</v>
      </c>
      <c r="M20" s="63" t="str">
        <f>ResultatSkema!D40</f>
        <v>Flemming Bak Olsen</v>
      </c>
    </row>
    <row r="21" spans="1:13" ht="24.95" customHeight="1">
      <c r="A21" s="23">
        <f>ResultatSkema!AS16+ResultatSkema!AC32</f>
        <v>0</v>
      </c>
      <c r="C21" s="75">
        <v>15</v>
      </c>
      <c r="D21" s="60" t="str">
        <f t="shared" si="0"/>
        <v/>
      </c>
      <c r="E21" s="43" t="s">
        <v>32</v>
      </c>
      <c r="F21" s="84"/>
      <c r="G21" s="45" t="s">
        <v>33</v>
      </c>
      <c r="H21" s="50"/>
      <c r="I21" s="44" t="s">
        <v>29</v>
      </c>
      <c r="J21" s="52"/>
      <c r="K21" s="55" t="str">
        <f>ResultatSkema!D16</f>
        <v>Preben Bisp</v>
      </c>
      <c r="L21" s="56" t="s">
        <v>30</v>
      </c>
      <c r="M21" s="63" t="str">
        <f>ResultatSkema!D32</f>
        <v>Christian Lasota</v>
      </c>
    </row>
    <row r="22" spans="1:13" ht="24.95" customHeight="1">
      <c r="A22" s="23">
        <f>ResultatSkema!AW20+ResultatSkema!AG36</f>
        <v>0</v>
      </c>
      <c r="C22" s="75">
        <v>16</v>
      </c>
      <c r="D22" s="60" t="str">
        <f t="shared" si="0"/>
        <v/>
      </c>
      <c r="E22" s="43" t="s">
        <v>32</v>
      </c>
      <c r="F22" s="84"/>
      <c r="G22" s="45" t="s">
        <v>33</v>
      </c>
      <c r="H22" s="50"/>
      <c r="I22" s="44" t="s">
        <v>29</v>
      </c>
      <c r="J22" s="52"/>
      <c r="K22" s="55" t="str">
        <f>ResultatSkema!D20</f>
        <v>Vagn Larsen</v>
      </c>
      <c r="L22" s="56" t="s">
        <v>30</v>
      </c>
      <c r="M22" s="63" t="s">
        <v>15</v>
      </c>
    </row>
    <row r="23" spans="1:13" ht="24.95" customHeight="1">
      <c r="A23" s="23">
        <f>ResultatSkema!BM24+ResultatSkema!AK52</f>
        <v>0</v>
      </c>
      <c r="C23" s="75">
        <v>17</v>
      </c>
      <c r="D23" s="60" t="str">
        <f t="shared" si="0"/>
        <v/>
      </c>
      <c r="E23" s="43" t="s">
        <v>32</v>
      </c>
      <c r="F23" s="84"/>
      <c r="G23" s="45" t="s">
        <v>33</v>
      </c>
      <c r="H23" s="50"/>
      <c r="I23" s="44" t="s">
        <v>29</v>
      </c>
      <c r="J23" s="52"/>
      <c r="K23" s="55" t="str">
        <f>ResultatSkema!D24</f>
        <v>Jan N. Petersen</v>
      </c>
      <c r="L23" s="56" t="s">
        <v>30</v>
      </c>
      <c r="M23" s="63" t="str">
        <f>ResultatSkema!D52</f>
        <v>L</v>
      </c>
    </row>
    <row r="24" spans="1:13" ht="24.95" customHeight="1" thickBot="1">
      <c r="A24" s="23">
        <f>ResultatSkema!BI28+ResultatSkema!AO48</f>
        <v>0</v>
      </c>
      <c r="C24" s="75">
        <v>18</v>
      </c>
      <c r="D24" s="62" t="str">
        <f t="shared" si="0"/>
        <v/>
      </c>
      <c r="E24" s="85" t="s">
        <v>32</v>
      </c>
      <c r="F24" s="86"/>
      <c r="G24" s="87" t="s">
        <v>33</v>
      </c>
      <c r="H24" s="88"/>
      <c r="I24" s="89" t="s">
        <v>29</v>
      </c>
      <c r="J24" s="90"/>
      <c r="K24" s="64" t="str">
        <f>ResultatSkema!D28</f>
        <v>Bent Kaj Nielsen</v>
      </c>
      <c r="L24" s="65" t="s">
        <v>30</v>
      </c>
      <c r="M24" s="66" t="str">
        <f>ResultatSkema!D48</f>
        <v xml:space="preserve"> </v>
      </c>
    </row>
    <row r="25" spans="1:13" ht="24.95" customHeight="1" thickTop="1">
      <c r="A25" s="23">
        <f>ResultatSkema!BA8+ResultatSkema!U40</f>
        <v>0</v>
      </c>
      <c r="C25" s="75">
        <v>19</v>
      </c>
      <c r="D25" s="61" t="str">
        <f t="shared" si="0"/>
        <v/>
      </c>
      <c r="E25" s="91" t="s">
        <v>32</v>
      </c>
      <c r="F25" s="92"/>
      <c r="G25" s="93" t="s">
        <v>33</v>
      </c>
      <c r="H25" s="94"/>
      <c r="I25" s="95" t="s">
        <v>29</v>
      </c>
      <c r="J25" s="96"/>
      <c r="K25" s="67" t="str">
        <f>ResultatSkema!D8</f>
        <v>Karsten M. Jørgensen</v>
      </c>
      <c r="L25" s="68" t="s">
        <v>30</v>
      </c>
      <c r="M25" s="69" t="str">
        <f>ResultatSkema!D40</f>
        <v>Flemming Bak Olsen</v>
      </c>
    </row>
    <row r="26" spans="1:13" ht="24.95" customHeight="1">
      <c r="A26" s="23">
        <f>ResultatSkema!BE12+ResultatSkema!Y44</f>
        <v>0</v>
      </c>
      <c r="C26" s="75">
        <v>20</v>
      </c>
      <c r="D26" s="60" t="str">
        <f t="shared" si="0"/>
        <v/>
      </c>
      <c r="E26" s="43" t="s">
        <v>32</v>
      </c>
      <c r="F26" s="84"/>
      <c r="G26" s="45" t="s">
        <v>33</v>
      </c>
      <c r="H26" s="50"/>
      <c r="I26" s="44" t="s">
        <v>29</v>
      </c>
      <c r="J26" s="52"/>
      <c r="K26" s="55" t="str">
        <f>ResultatSkema!D12</f>
        <v>Tom Bagge</v>
      </c>
      <c r="L26" s="56" t="s">
        <v>30</v>
      </c>
      <c r="M26" s="63" t="str">
        <f>ResultatSkema!D44</f>
        <v xml:space="preserve"> </v>
      </c>
    </row>
    <row r="27" spans="1:13" ht="24.95" customHeight="1">
      <c r="A27" s="23">
        <f>ResultatSkema!AW16+ResultatSkema!AC36</f>
        <v>0</v>
      </c>
      <c r="C27" s="75">
        <v>21</v>
      </c>
      <c r="D27" s="60" t="str">
        <f t="shared" si="0"/>
        <v/>
      </c>
      <c r="E27" s="43" t="s">
        <v>32</v>
      </c>
      <c r="F27" s="84"/>
      <c r="G27" s="45" t="s">
        <v>33</v>
      </c>
      <c r="H27" s="50"/>
      <c r="I27" s="44" t="s">
        <v>29</v>
      </c>
      <c r="J27" s="52"/>
      <c r="K27" s="55" t="str">
        <f>ResultatSkema!D16</f>
        <v>Preben Bisp</v>
      </c>
      <c r="L27" s="56" t="s">
        <v>30</v>
      </c>
      <c r="M27" s="63" t="str">
        <f>ResultatSkema!D36</f>
        <v>Jørren Kjær</v>
      </c>
    </row>
    <row r="28" spans="1:13" ht="24.95" customHeight="1">
      <c r="A28" s="23">
        <f>ResultatSkema!AS20+ResultatSkema!AG32</f>
        <v>0</v>
      </c>
      <c r="C28" s="75">
        <v>22</v>
      </c>
      <c r="D28" s="60" t="str">
        <f t="shared" si="0"/>
        <v/>
      </c>
      <c r="E28" s="43" t="s">
        <v>32</v>
      </c>
      <c r="F28" s="84"/>
      <c r="G28" s="45" t="s">
        <v>33</v>
      </c>
      <c r="H28" s="50"/>
      <c r="I28" s="44" t="s">
        <v>29</v>
      </c>
      <c r="J28" s="52"/>
      <c r="K28" s="55" t="str">
        <f>ResultatSkema!D20</f>
        <v>Vagn Larsen</v>
      </c>
      <c r="L28" s="56" t="s">
        <v>30</v>
      </c>
      <c r="M28" s="63" t="str">
        <f>ResultatSkema!D32</f>
        <v>Christian Lasota</v>
      </c>
    </row>
    <row r="29" spans="1:13" ht="24.95" customHeight="1">
      <c r="A29" s="23">
        <f>ResultatSkema!BI24+ResultatSkema!AK48</f>
        <v>0</v>
      </c>
      <c r="C29" s="75">
        <v>23</v>
      </c>
      <c r="D29" s="60" t="str">
        <f t="shared" si="0"/>
        <v/>
      </c>
      <c r="E29" s="43" t="s">
        <v>32</v>
      </c>
      <c r="F29" s="84"/>
      <c r="G29" s="45" t="s">
        <v>33</v>
      </c>
      <c r="H29" s="50"/>
      <c r="I29" s="44" t="s">
        <v>29</v>
      </c>
      <c r="J29" s="52"/>
      <c r="K29" s="55" t="str">
        <f>ResultatSkema!D24</f>
        <v>Jan N. Petersen</v>
      </c>
      <c r="L29" s="56" t="s">
        <v>30</v>
      </c>
      <c r="M29" s="63" t="str">
        <f>ResultatSkema!D48</f>
        <v xml:space="preserve"> </v>
      </c>
    </row>
    <row r="30" spans="1:13" ht="24.95" customHeight="1" thickBot="1">
      <c r="A30" s="23">
        <f>ResultatSkema!BM28+ResultatSkema!AO52</f>
        <v>0</v>
      </c>
      <c r="C30" s="75">
        <v>24</v>
      </c>
      <c r="D30" s="62" t="str">
        <f t="shared" si="0"/>
        <v/>
      </c>
      <c r="E30" s="85" t="s">
        <v>32</v>
      </c>
      <c r="F30" s="86"/>
      <c r="G30" s="87" t="s">
        <v>33</v>
      </c>
      <c r="H30" s="88"/>
      <c r="I30" s="89" t="s">
        <v>29</v>
      </c>
      <c r="J30" s="90"/>
      <c r="K30" s="64" t="str">
        <f>ResultatSkema!D28</f>
        <v>Bent Kaj Nielsen</v>
      </c>
      <c r="L30" s="65" t="s">
        <v>30</v>
      </c>
      <c r="M30" s="66" t="str">
        <f>ResultatSkema!D52</f>
        <v>L</v>
      </c>
    </row>
    <row r="31" spans="1:13" ht="24.95" customHeight="1" thickTop="1">
      <c r="A31" s="23">
        <f>ResultatSkema!AW8+ResultatSkema!U36</f>
        <v>0</v>
      </c>
      <c r="C31" s="75">
        <v>25</v>
      </c>
      <c r="D31" s="61" t="str">
        <f t="shared" si="0"/>
        <v/>
      </c>
      <c r="E31" s="91" t="s">
        <v>32</v>
      </c>
      <c r="F31" s="92"/>
      <c r="G31" s="93" t="s">
        <v>33</v>
      </c>
      <c r="H31" s="94"/>
      <c r="I31" s="95" t="s">
        <v>29</v>
      </c>
      <c r="J31" s="96"/>
      <c r="K31" s="67" t="str">
        <f>ResultatSkema!D8</f>
        <v>Karsten M. Jørgensen</v>
      </c>
      <c r="L31" s="68" t="s">
        <v>30</v>
      </c>
      <c r="M31" s="69" t="str">
        <f>ResultatSkema!D36</f>
        <v>Jørren Kjær</v>
      </c>
    </row>
    <row r="32" spans="1:13" ht="24.95" customHeight="1">
      <c r="A32" s="23">
        <f>ResultatSkema!AS12+ResultatSkema!Y32</f>
        <v>0</v>
      </c>
      <c r="C32" s="75">
        <v>26</v>
      </c>
      <c r="D32" s="60" t="str">
        <f t="shared" si="0"/>
        <v/>
      </c>
      <c r="E32" s="43" t="s">
        <v>32</v>
      </c>
      <c r="F32" s="84"/>
      <c r="G32" s="45" t="s">
        <v>33</v>
      </c>
      <c r="H32" s="50"/>
      <c r="I32" s="44" t="s">
        <v>29</v>
      </c>
      <c r="J32" s="52"/>
      <c r="K32" s="55" t="str">
        <f>ResultatSkema!D12</f>
        <v>Tom Bagge</v>
      </c>
      <c r="L32" s="56" t="s">
        <v>30</v>
      </c>
      <c r="M32" s="63" t="str">
        <f>ResultatSkema!D32</f>
        <v>Christian Lasota</v>
      </c>
    </row>
    <row r="33" spans="1:20" ht="24.95" customHeight="1">
      <c r="A33" s="23">
        <f>ResultatSkema!AO16+ResultatSkema!AC28</f>
        <v>0</v>
      </c>
      <c r="C33" s="75">
        <v>27</v>
      </c>
      <c r="D33" s="60" t="str">
        <f t="shared" si="0"/>
        <v/>
      </c>
      <c r="E33" s="43" t="s">
        <v>32</v>
      </c>
      <c r="F33" s="84"/>
      <c r="G33" s="45" t="s">
        <v>33</v>
      </c>
      <c r="H33" s="50"/>
      <c r="I33" s="44" t="s">
        <v>29</v>
      </c>
      <c r="J33" s="52"/>
      <c r="K33" s="55" t="str">
        <f>ResultatSkema!D16</f>
        <v>Preben Bisp</v>
      </c>
      <c r="L33" s="56" t="s">
        <v>30</v>
      </c>
      <c r="M33" s="63" t="str">
        <f>ResultatSkema!D28</f>
        <v>Bent Kaj Nielsen</v>
      </c>
      <c r="P33" s="54"/>
      <c r="T33" s="54"/>
    </row>
    <row r="34" spans="1:20" ht="24.95" customHeight="1">
      <c r="A34" s="23">
        <f>ResultatSkema!AK20+ResultatSkema!AG24</f>
        <v>0</v>
      </c>
      <c r="C34" s="75">
        <v>28</v>
      </c>
      <c r="D34" s="60" t="str">
        <f t="shared" si="0"/>
        <v/>
      </c>
      <c r="E34" s="43" t="s">
        <v>32</v>
      </c>
      <c r="F34" s="84"/>
      <c r="G34" s="45" t="s">
        <v>33</v>
      </c>
      <c r="H34" s="50"/>
      <c r="I34" s="44" t="s">
        <v>29</v>
      </c>
      <c r="J34" s="52"/>
      <c r="K34" s="55" t="str">
        <f>ResultatSkema!D20</f>
        <v>Vagn Larsen</v>
      </c>
      <c r="L34" s="56" t="s">
        <v>30</v>
      </c>
      <c r="M34" s="63" t="str">
        <f>ResultatSkema!D24</f>
        <v>Jan N. Petersen</v>
      </c>
      <c r="P34" s="54"/>
      <c r="T34" s="54"/>
    </row>
    <row r="35" spans="1:20" ht="24.95" customHeight="1">
      <c r="A35" s="23">
        <f>ResultatSkema!BM44+ResultatSkema!BE52</f>
        <v>0</v>
      </c>
      <c r="C35" s="75">
        <v>29</v>
      </c>
      <c r="D35" s="60" t="str">
        <f t="shared" si="0"/>
        <v/>
      </c>
      <c r="E35" s="43" t="s">
        <v>32</v>
      </c>
      <c r="F35" s="84"/>
      <c r="G35" s="45" t="s">
        <v>33</v>
      </c>
      <c r="H35" s="50"/>
      <c r="I35" s="44" t="s">
        <v>29</v>
      </c>
      <c r="J35" s="52"/>
      <c r="K35" s="55" t="str">
        <f>ResultatSkema!D44</f>
        <v xml:space="preserve"> </v>
      </c>
      <c r="L35" s="56" t="s">
        <v>30</v>
      </c>
      <c r="M35" s="63" t="str">
        <f>ResultatSkema!D52</f>
        <v>L</v>
      </c>
      <c r="P35" s="54"/>
      <c r="T35" s="54"/>
    </row>
    <row r="36" spans="1:20" ht="24.95" customHeight="1" thickBot="1">
      <c r="A36" s="23">
        <f>ResultatSkema!BI40+ResultatSkema!BA48</f>
        <v>0</v>
      </c>
      <c r="C36" s="75">
        <v>30</v>
      </c>
      <c r="D36" s="62" t="str">
        <f t="shared" si="0"/>
        <v/>
      </c>
      <c r="E36" s="85" t="s">
        <v>32</v>
      </c>
      <c r="F36" s="86"/>
      <c r="G36" s="87" t="s">
        <v>33</v>
      </c>
      <c r="H36" s="88"/>
      <c r="I36" s="89" t="s">
        <v>29</v>
      </c>
      <c r="J36" s="90"/>
      <c r="K36" s="64" t="str">
        <f>ResultatSkema!D40</f>
        <v>Flemming Bak Olsen</v>
      </c>
      <c r="L36" s="65" t="s">
        <v>30</v>
      </c>
      <c r="M36" s="66" t="str">
        <f>ResultatSkema!D48</f>
        <v xml:space="preserve"> </v>
      </c>
      <c r="P36" s="54"/>
      <c r="T36" s="54"/>
    </row>
    <row r="37" spans="1:20" ht="24.95" customHeight="1" thickTop="1">
      <c r="A37" s="23">
        <f>ResultatSkema!AS8+ResultatSkema!U32</f>
        <v>0</v>
      </c>
      <c r="C37" s="75">
        <v>31</v>
      </c>
      <c r="D37" s="61" t="str">
        <f t="shared" si="0"/>
        <v/>
      </c>
      <c r="E37" s="91" t="s">
        <v>32</v>
      </c>
      <c r="F37" s="92"/>
      <c r="G37" s="93" t="s">
        <v>33</v>
      </c>
      <c r="H37" s="94"/>
      <c r="I37" s="95" t="s">
        <v>29</v>
      </c>
      <c r="J37" s="96"/>
      <c r="K37" s="67" t="str">
        <f>ResultatSkema!D8</f>
        <v>Karsten M. Jørgensen</v>
      </c>
      <c r="L37" s="68" t="s">
        <v>30</v>
      </c>
      <c r="M37" s="69" t="str">
        <f>ResultatSkema!D32</f>
        <v>Christian Lasota</v>
      </c>
      <c r="P37" s="54"/>
      <c r="T37" s="54"/>
    </row>
    <row r="38" spans="1:20" ht="24.95" customHeight="1">
      <c r="A38" s="23">
        <f>ResultatSkema!AW12+ResultatSkema!Y36</f>
        <v>0</v>
      </c>
      <c r="C38" s="75">
        <v>32</v>
      </c>
      <c r="D38" s="60" t="str">
        <f t="shared" si="0"/>
        <v/>
      </c>
      <c r="E38" s="43" t="s">
        <v>32</v>
      </c>
      <c r="F38" s="84"/>
      <c r="G38" s="45" t="s">
        <v>33</v>
      </c>
      <c r="H38" s="50"/>
      <c r="I38" s="44" t="s">
        <v>29</v>
      </c>
      <c r="J38" s="52"/>
      <c r="K38" s="55" t="str">
        <f>ResultatSkema!D12</f>
        <v>Tom Bagge</v>
      </c>
      <c r="L38" s="56" t="s">
        <v>30</v>
      </c>
      <c r="M38" s="63" t="str">
        <f>ResultatSkema!D36</f>
        <v>Jørren Kjær</v>
      </c>
      <c r="P38" s="54"/>
      <c r="T38" s="54"/>
    </row>
    <row r="39" spans="1:20" ht="24.95" customHeight="1">
      <c r="A39" s="23">
        <f>ResultatSkema!AK16+ResultatSkema!AC24</f>
        <v>0</v>
      </c>
      <c r="C39" s="75">
        <v>33</v>
      </c>
      <c r="D39" s="60" t="str">
        <f t="shared" si="0"/>
        <v/>
      </c>
      <c r="E39" s="43" t="s">
        <v>32</v>
      </c>
      <c r="F39" s="84"/>
      <c r="G39" s="45" t="s">
        <v>33</v>
      </c>
      <c r="H39" s="50"/>
      <c r="I39" s="44" t="s">
        <v>29</v>
      </c>
      <c r="J39" s="52"/>
      <c r="K39" s="55" t="str">
        <f>ResultatSkema!D16</f>
        <v>Preben Bisp</v>
      </c>
      <c r="L39" s="56" t="s">
        <v>30</v>
      </c>
      <c r="M39" s="63" t="str">
        <f>ResultatSkema!D24</f>
        <v>Jan N. Petersen</v>
      </c>
      <c r="P39" s="54"/>
      <c r="T39" s="54"/>
    </row>
    <row r="40" spans="1:20" ht="24.95" customHeight="1">
      <c r="A40" s="23">
        <f>ResultatSkema!AO20+ResultatSkema!AG28</f>
        <v>0</v>
      </c>
      <c r="C40" s="75">
        <v>34</v>
      </c>
      <c r="D40" s="60" t="str">
        <f t="shared" si="0"/>
        <v/>
      </c>
      <c r="E40" s="43" t="s">
        <v>32</v>
      </c>
      <c r="F40" s="84"/>
      <c r="G40" s="45" t="s">
        <v>33</v>
      </c>
      <c r="H40" s="50"/>
      <c r="I40" s="44" t="s">
        <v>29</v>
      </c>
      <c r="J40" s="52"/>
      <c r="K40" s="55" t="str">
        <f>ResultatSkema!D20</f>
        <v>Vagn Larsen</v>
      </c>
      <c r="L40" s="56" t="s">
        <v>30</v>
      </c>
      <c r="M40" s="63" t="str">
        <f>ResultatSkema!D28</f>
        <v>Bent Kaj Nielsen</v>
      </c>
      <c r="P40" s="54"/>
      <c r="T40" s="54"/>
    </row>
    <row r="41" spans="1:20" ht="24.95" customHeight="1">
      <c r="A41" s="23">
        <f>ResultatSkema!BI44+ResultatSkema!BE48</f>
        <v>0</v>
      </c>
      <c r="C41" s="75">
        <v>35</v>
      </c>
      <c r="D41" s="60" t="str">
        <f t="shared" si="0"/>
        <v/>
      </c>
      <c r="E41" s="43" t="s">
        <v>32</v>
      </c>
      <c r="F41" s="84"/>
      <c r="G41" s="45" t="s">
        <v>33</v>
      </c>
      <c r="H41" s="50"/>
      <c r="I41" s="44" t="s">
        <v>29</v>
      </c>
      <c r="J41" s="52"/>
      <c r="K41" s="55" t="str">
        <f>ResultatSkema!D44</f>
        <v xml:space="preserve"> </v>
      </c>
      <c r="L41" s="56" t="s">
        <v>30</v>
      </c>
      <c r="M41" s="63" t="str">
        <f>ResultatSkema!D48</f>
        <v xml:space="preserve"> </v>
      </c>
      <c r="P41" s="54"/>
      <c r="T41" s="54"/>
    </row>
    <row r="42" spans="1:20" ht="24.95" customHeight="1" thickBot="1">
      <c r="A42" s="23">
        <f>ResultatSkema!BM40+ResultatSkema!BA52</f>
        <v>0</v>
      </c>
      <c r="C42" s="75">
        <v>36</v>
      </c>
      <c r="D42" s="62" t="str">
        <f t="shared" si="0"/>
        <v/>
      </c>
      <c r="E42" s="85" t="s">
        <v>32</v>
      </c>
      <c r="F42" s="86"/>
      <c r="G42" s="87" t="s">
        <v>33</v>
      </c>
      <c r="H42" s="88"/>
      <c r="I42" s="89" t="s">
        <v>29</v>
      </c>
      <c r="J42" s="90"/>
      <c r="K42" s="64" t="str">
        <f>ResultatSkema!D40</f>
        <v>Flemming Bak Olsen</v>
      </c>
      <c r="L42" s="65" t="s">
        <v>30</v>
      </c>
      <c r="M42" s="66" t="str">
        <f>ResultatSkema!D52</f>
        <v>L</v>
      </c>
      <c r="P42" s="54"/>
      <c r="T42" s="54"/>
    </row>
    <row r="43" spans="1:20" ht="24.95" customHeight="1" thickTop="1">
      <c r="A43" s="23">
        <f>ResultatSkema!AO8+ResultatSkema!U28</f>
        <v>0</v>
      </c>
      <c r="C43" s="75">
        <v>37</v>
      </c>
      <c r="D43" s="61" t="str">
        <f t="shared" si="0"/>
        <v/>
      </c>
      <c r="E43" s="91" t="s">
        <v>32</v>
      </c>
      <c r="F43" s="92"/>
      <c r="G43" s="93" t="s">
        <v>33</v>
      </c>
      <c r="H43" s="94"/>
      <c r="I43" s="95" t="s">
        <v>29</v>
      </c>
      <c r="J43" s="96"/>
      <c r="K43" s="67" t="str">
        <f>ResultatSkema!D8</f>
        <v>Karsten M. Jørgensen</v>
      </c>
      <c r="L43" s="68" t="s">
        <v>30</v>
      </c>
      <c r="M43" s="69" t="str">
        <f>ResultatSkema!D28</f>
        <v>Bent Kaj Nielsen</v>
      </c>
      <c r="P43" s="54"/>
      <c r="T43" s="54"/>
    </row>
    <row r="44" spans="1:20" ht="24.95" customHeight="1">
      <c r="A44" s="23">
        <f>ResultatSkema!AK12+ResultatSkema!Y24</f>
        <v>0</v>
      </c>
      <c r="C44" s="75">
        <v>38</v>
      </c>
      <c r="D44" s="60" t="str">
        <f t="shared" si="0"/>
        <v/>
      </c>
      <c r="E44" s="43" t="s">
        <v>32</v>
      </c>
      <c r="F44" s="84"/>
      <c r="G44" s="45" t="s">
        <v>33</v>
      </c>
      <c r="H44" s="50"/>
      <c r="I44" s="44" t="s">
        <v>29</v>
      </c>
      <c r="J44" s="52"/>
      <c r="K44" s="55" t="str">
        <f>ResultatSkema!D12</f>
        <v>Tom Bagge</v>
      </c>
      <c r="L44" s="56" t="s">
        <v>30</v>
      </c>
      <c r="M44" s="63" t="str">
        <f>ResultatSkema!D24</f>
        <v>Jan N. Petersen</v>
      </c>
      <c r="P44" s="54"/>
      <c r="T44" s="54"/>
    </row>
    <row r="45" spans="1:20" ht="24.95" customHeight="1">
      <c r="A45" s="23">
        <f>ResultatSkema!BI16+ResultatSkema!AC48</f>
        <v>0</v>
      </c>
      <c r="C45" s="75">
        <v>39</v>
      </c>
      <c r="D45" s="60" t="str">
        <f t="shared" si="0"/>
        <v/>
      </c>
      <c r="E45" s="43" t="s">
        <v>32</v>
      </c>
      <c r="F45" s="84"/>
      <c r="G45" s="45" t="s">
        <v>33</v>
      </c>
      <c r="H45" s="50"/>
      <c r="I45" s="44" t="s">
        <v>29</v>
      </c>
      <c r="J45" s="52"/>
      <c r="K45" s="55" t="str">
        <f>ResultatSkema!D16</f>
        <v>Preben Bisp</v>
      </c>
      <c r="L45" s="56" t="s">
        <v>30</v>
      </c>
      <c r="M45" s="63" t="str">
        <f>ResultatSkema!D48</f>
        <v xml:space="preserve"> </v>
      </c>
      <c r="P45" s="54"/>
      <c r="T45" s="54"/>
    </row>
    <row r="46" spans="1:20" ht="24.95" customHeight="1">
      <c r="A46" s="23">
        <f>ResultatSkema!BM20+ResultatSkema!AG52</f>
        <v>0</v>
      </c>
      <c r="C46" s="75">
        <v>40</v>
      </c>
      <c r="D46" s="60" t="str">
        <f t="shared" si="0"/>
        <v/>
      </c>
      <c r="E46" s="43" t="s">
        <v>32</v>
      </c>
      <c r="F46" s="84"/>
      <c r="G46" s="45" t="s">
        <v>33</v>
      </c>
      <c r="H46" s="50"/>
      <c r="I46" s="44" t="s">
        <v>29</v>
      </c>
      <c r="J46" s="52"/>
      <c r="K46" s="55" t="str">
        <f>ResultatSkema!D20</f>
        <v>Vagn Larsen</v>
      </c>
      <c r="L46" s="56" t="s">
        <v>30</v>
      </c>
      <c r="M46" s="63" t="str">
        <f>ResultatSkema!D52</f>
        <v>L</v>
      </c>
      <c r="P46" s="54"/>
      <c r="T46" s="54"/>
    </row>
    <row r="47" spans="1:20" ht="24.95" customHeight="1">
      <c r="A47" s="23">
        <f>ResultatSkema!BE32+ResultatSkema!AS44</f>
        <v>0</v>
      </c>
      <c r="C47" s="75">
        <v>41</v>
      </c>
      <c r="D47" s="60" t="str">
        <f t="shared" si="0"/>
        <v/>
      </c>
      <c r="E47" s="43" t="s">
        <v>32</v>
      </c>
      <c r="F47" s="84"/>
      <c r="G47" s="45" t="s">
        <v>33</v>
      </c>
      <c r="H47" s="50"/>
      <c r="I47" s="44" t="s">
        <v>29</v>
      </c>
      <c r="J47" s="52"/>
      <c r="K47" s="55" t="str">
        <f>ResultatSkema!D32</f>
        <v>Christian Lasota</v>
      </c>
      <c r="L47" s="56" t="s">
        <v>30</v>
      </c>
      <c r="M47" s="63" t="str">
        <f>ResultatSkema!D44</f>
        <v xml:space="preserve"> </v>
      </c>
      <c r="P47" s="54"/>
      <c r="T47" s="54"/>
    </row>
    <row r="48" spans="1:20" ht="24.95" customHeight="1" thickBot="1">
      <c r="A48" s="23">
        <f>ResultatSkema!BA36+ResultatSkema!AW40</f>
        <v>18</v>
      </c>
      <c r="C48" s="75">
        <v>42</v>
      </c>
      <c r="D48" s="62" t="str">
        <f t="shared" si="0"/>
        <v/>
      </c>
      <c r="E48" s="85" t="s">
        <v>32</v>
      </c>
      <c r="F48" s="86"/>
      <c r="G48" s="87" t="s">
        <v>33</v>
      </c>
      <c r="H48" s="88"/>
      <c r="I48" s="89" t="s">
        <v>29</v>
      </c>
      <c r="J48" s="90"/>
      <c r="K48" s="64" t="str">
        <f>ResultatSkema!D36</f>
        <v>Jørren Kjær</v>
      </c>
      <c r="L48" s="65" t="s">
        <v>30</v>
      </c>
      <c r="M48" s="66" t="str">
        <f>ResultatSkema!D40</f>
        <v>Flemming Bak Olsen</v>
      </c>
      <c r="P48" s="54"/>
      <c r="T48" s="54"/>
    </row>
    <row r="49" spans="1:20" ht="24.95" customHeight="1" thickTop="1">
      <c r="A49" s="23">
        <f>ResultatSkema!AK8+ResultatSkema!U24</f>
        <v>0</v>
      </c>
      <c r="C49" s="75">
        <v>43</v>
      </c>
      <c r="D49" s="61" t="str">
        <f t="shared" si="0"/>
        <v/>
      </c>
      <c r="E49" s="91" t="s">
        <v>32</v>
      </c>
      <c r="F49" s="92"/>
      <c r="G49" s="93" t="s">
        <v>33</v>
      </c>
      <c r="H49" s="94"/>
      <c r="I49" s="95" t="s">
        <v>29</v>
      </c>
      <c r="J49" s="96"/>
      <c r="K49" s="67" t="str">
        <f>ResultatSkema!D8</f>
        <v>Karsten M. Jørgensen</v>
      </c>
      <c r="L49" s="68" t="s">
        <v>30</v>
      </c>
      <c r="M49" s="69" t="str">
        <f>ResultatSkema!D24</f>
        <v>Jan N. Petersen</v>
      </c>
      <c r="P49" s="54"/>
      <c r="T49" s="54"/>
    </row>
    <row r="50" spans="1:20" ht="24.95" customHeight="1">
      <c r="A50" s="23">
        <f>ResultatSkema!AO12+ResultatSkema!Y28</f>
        <v>0</v>
      </c>
      <c r="C50" s="75">
        <v>44</v>
      </c>
      <c r="D50" s="60" t="str">
        <f t="shared" si="0"/>
        <v/>
      </c>
      <c r="E50" s="43" t="s">
        <v>32</v>
      </c>
      <c r="F50" s="84"/>
      <c r="G50" s="45" t="s">
        <v>33</v>
      </c>
      <c r="H50" s="50"/>
      <c r="I50" s="44" t="s">
        <v>29</v>
      </c>
      <c r="J50" s="52"/>
      <c r="K50" s="55" t="str">
        <f>ResultatSkema!D12</f>
        <v>Tom Bagge</v>
      </c>
      <c r="L50" s="56" t="s">
        <v>30</v>
      </c>
      <c r="M50" s="63" t="str">
        <f>ResultatSkema!D28</f>
        <v>Bent Kaj Nielsen</v>
      </c>
      <c r="P50" s="54"/>
      <c r="T50" s="54"/>
    </row>
    <row r="51" spans="1:20" ht="24.95" customHeight="1">
      <c r="A51" s="23">
        <f>ResultatSkema!BM16+ResultatSkema!AC52</f>
        <v>0</v>
      </c>
      <c r="C51" s="75">
        <v>45</v>
      </c>
      <c r="D51" s="60" t="str">
        <f t="shared" si="0"/>
        <v/>
      </c>
      <c r="E51" s="43" t="s">
        <v>32</v>
      </c>
      <c r="F51" s="84"/>
      <c r="G51" s="45" t="s">
        <v>33</v>
      </c>
      <c r="H51" s="50"/>
      <c r="I51" s="44" t="s">
        <v>29</v>
      </c>
      <c r="J51" s="52"/>
      <c r="K51" s="55" t="str">
        <f>ResultatSkema!D16</f>
        <v>Preben Bisp</v>
      </c>
      <c r="L51" s="56" t="s">
        <v>30</v>
      </c>
      <c r="M51" s="63" t="str">
        <f>ResultatSkema!D52</f>
        <v>L</v>
      </c>
      <c r="P51" s="54"/>
      <c r="T51" s="54"/>
    </row>
    <row r="52" spans="1:20" ht="24.95" customHeight="1">
      <c r="A52" s="23">
        <f>ResultatSkema!BI20+ResultatSkema!AG48</f>
        <v>0</v>
      </c>
      <c r="C52" s="75">
        <v>46</v>
      </c>
      <c r="D52" s="60" t="str">
        <f t="shared" si="0"/>
        <v/>
      </c>
      <c r="E52" s="43" t="s">
        <v>32</v>
      </c>
      <c r="F52" s="84"/>
      <c r="G52" s="45" t="s">
        <v>33</v>
      </c>
      <c r="H52" s="50"/>
      <c r="I52" s="44" t="s">
        <v>29</v>
      </c>
      <c r="J52" s="52"/>
      <c r="K52" s="55" t="str">
        <f>ResultatSkema!D20</f>
        <v>Vagn Larsen</v>
      </c>
      <c r="L52" s="56" t="s">
        <v>30</v>
      </c>
      <c r="M52" s="63" t="str">
        <f>ResultatSkema!D48</f>
        <v xml:space="preserve"> </v>
      </c>
      <c r="P52" s="54"/>
      <c r="T52" s="54"/>
    </row>
    <row r="53" spans="1:20" ht="24.95" customHeight="1">
      <c r="A53" s="23">
        <f>ResultatSkema!BA32+ResultatSkema!AS40</f>
        <v>0</v>
      </c>
      <c r="C53" s="75">
        <v>47</v>
      </c>
      <c r="D53" s="60" t="str">
        <f t="shared" si="0"/>
        <v/>
      </c>
      <c r="E53" s="43" t="s">
        <v>32</v>
      </c>
      <c r="F53" s="84"/>
      <c r="G53" s="45" t="s">
        <v>33</v>
      </c>
      <c r="H53" s="50"/>
      <c r="I53" s="44" t="s">
        <v>29</v>
      </c>
      <c r="J53" s="52"/>
      <c r="K53" s="55" t="str">
        <f>ResultatSkema!D32</f>
        <v>Christian Lasota</v>
      </c>
      <c r="L53" s="56" t="s">
        <v>30</v>
      </c>
      <c r="M53" s="63" t="str">
        <f>ResultatSkema!D40</f>
        <v>Flemming Bak Olsen</v>
      </c>
      <c r="P53" s="54"/>
      <c r="T53" s="54"/>
    </row>
    <row r="54" spans="1:20" ht="24.95" customHeight="1" thickBot="1">
      <c r="A54" s="23">
        <f>ResultatSkema!BE36+ResultatSkema!AW44</f>
        <v>0</v>
      </c>
      <c r="C54" s="75">
        <v>48</v>
      </c>
      <c r="D54" s="62" t="str">
        <f t="shared" si="0"/>
        <v/>
      </c>
      <c r="E54" s="85" t="s">
        <v>32</v>
      </c>
      <c r="F54" s="86"/>
      <c r="G54" s="87" t="s">
        <v>33</v>
      </c>
      <c r="H54" s="88"/>
      <c r="I54" s="89" t="s">
        <v>29</v>
      </c>
      <c r="J54" s="90"/>
      <c r="K54" s="64" t="str">
        <f>ResultatSkema!D36</f>
        <v>Jørren Kjær</v>
      </c>
      <c r="L54" s="65" t="s">
        <v>30</v>
      </c>
      <c r="M54" s="66" t="str">
        <f>ResultatSkema!D44</f>
        <v xml:space="preserve"> </v>
      </c>
      <c r="P54" s="54"/>
      <c r="T54" s="54"/>
    </row>
    <row r="55" spans="1:20" ht="24.95" customHeight="1" thickTop="1">
      <c r="A55" s="23">
        <f>ResultatSkema!AG8+ResultatSkema!U20</f>
        <v>0</v>
      </c>
      <c r="C55" s="75">
        <v>49</v>
      </c>
      <c r="D55" s="61" t="str">
        <f t="shared" si="0"/>
        <v/>
      </c>
      <c r="E55" s="91" t="s">
        <v>32</v>
      </c>
      <c r="F55" s="92"/>
      <c r="G55" s="93" t="s">
        <v>33</v>
      </c>
      <c r="H55" s="94"/>
      <c r="I55" s="95" t="s">
        <v>29</v>
      </c>
      <c r="J55" s="96"/>
      <c r="K55" s="67" t="str">
        <f>ResultatSkema!D8</f>
        <v>Karsten M. Jørgensen</v>
      </c>
      <c r="L55" s="68" t="s">
        <v>30</v>
      </c>
      <c r="M55" s="69" t="str">
        <f>ResultatSkema!D20</f>
        <v>Vagn Larsen</v>
      </c>
      <c r="P55" s="54"/>
      <c r="T55" s="54"/>
    </row>
    <row r="56" spans="1:20" ht="24.95" customHeight="1">
      <c r="A56" s="23">
        <f>ResultatSkema!AC12+ResultatSkema!Y16</f>
        <v>0</v>
      </c>
      <c r="C56" s="75">
        <v>50</v>
      </c>
      <c r="D56" s="60" t="str">
        <f t="shared" si="0"/>
        <v/>
      </c>
      <c r="E56" s="43" t="s">
        <v>32</v>
      </c>
      <c r="F56" s="84"/>
      <c r="G56" s="45" t="s">
        <v>33</v>
      </c>
      <c r="H56" s="50"/>
      <c r="I56" s="44" t="s">
        <v>29</v>
      </c>
      <c r="J56" s="52"/>
      <c r="K56" s="55" t="str">
        <f>ResultatSkema!D12</f>
        <v>Tom Bagge</v>
      </c>
      <c r="L56" s="56" t="s">
        <v>30</v>
      </c>
      <c r="M56" s="63" t="str">
        <f>ResultatSkema!D16</f>
        <v>Preben Bisp</v>
      </c>
      <c r="P56" s="54"/>
      <c r="T56" s="54"/>
    </row>
    <row r="57" spans="1:20" ht="24.95" customHeight="1">
      <c r="A57" s="23">
        <f>ResultatSkema!BE24+ResultatSkema!AK44</f>
        <v>0</v>
      </c>
      <c r="C57" s="75">
        <v>51</v>
      </c>
      <c r="D57" s="60" t="str">
        <f t="shared" si="0"/>
        <v/>
      </c>
      <c r="E57" s="43" t="s">
        <v>32</v>
      </c>
      <c r="F57" s="84"/>
      <c r="G57" s="45" t="s">
        <v>33</v>
      </c>
      <c r="H57" s="50"/>
      <c r="I57" s="44" t="s">
        <v>29</v>
      </c>
      <c r="J57" s="52"/>
      <c r="K57" s="55" t="str">
        <f>ResultatSkema!D24</f>
        <v>Jan N. Petersen</v>
      </c>
      <c r="L57" s="56" t="s">
        <v>30</v>
      </c>
      <c r="M57" s="63" t="str">
        <f>ResultatSkema!D44</f>
        <v xml:space="preserve"> </v>
      </c>
      <c r="P57" s="54"/>
      <c r="T57" s="54"/>
    </row>
    <row r="58" spans="1:20" ht="24.95" customHeight="1">
      <c r="A58" s="23">
        <f>ResultatSkema!BA28+ResultatSkema!AO40</f>
        <v>0</v>
      </c>
      <c r="C58" s="75">
        <v>52</v>
      </c>
      <c r="D58" s="60" t="str">
        <f t="shared" si="0"/>
        <v/>
      </c>
      <c r="E58" s="43" t="s">
        <v>32</v>
      </c>
      <c r="F58" s="84"/>
      <c r="G58" s="45" t="s">
        <v>33</v>
      </c>
      <c r="H58" s="50"/>
      <c r="I58" s="44" t="s">
        <v>29</v>
      </c>
      <c r="J58" s="52"/>
      <c r="K58" s="55" t="str">
        <f>ResultatSkema!D28</f>
        <v>Bent Kaj Nielsen</v>
      </c>
      <c r="L58" s="56" t="s">
        <v>30</v>
      </c>
      <c r="M58" s="63" t="str">
        <f>ResultatSkema!D40</f>
        <v>Flemming Bak Olsen</v>
      </c>
      <c r="P58" s="54"/>
      <c r="T58" s="54"/>
    </row>
    <row r="59" spans="1:20" ht="24.95" customHeight="1">
      <c r="A59" s="23">
        <f>ResultatSkema!BM32+ResultatSkema!AS52</f>
        <v>0</v>
      </c>
      <c r="C59" s="75">
        <v>53</v>
      </c>
      <c r="D59" s="60" t="str">
        <f t="shared" si="0"/>
        <v/>
      </c>
      <c r="E59" s="43" t="s">
        <v>32</v>
      </c>
      <c r="F59" s="84"/>
      <c r="G59" s="45" t="s">
        <v>33</v>
      </c>
      <c r="H59" s="50"/>
      <c r="I59" s="44" t="s">
        <v>29</v>
      </c>
      <c r="J59" s="52"/>
      <c r="K59" s="55" t="str">
        <f>ResultatSkema!D32</f>
        <v>Christian Lasota</v>
      </c>
      <c r="L59" s="56" t="s">
        <v>30</v>
      </c>
      <c r="M59" s="63" t="str">
        <f>ResultatSkema!D52</f>
        <v>L</v>
      </c>
      <c r="P59" s="54"/>
      <c r="T59" s="54"/>
    </row>
    <row r="60" spans="1:20" ht="24.95" customHeight="1" thickBot="1">
      <c r="A60" s="23">
        <f>ResultatSkema!BI36+ResultatSkema!AW48</f>
        <v>0</v>
      </c>
      <c r="C60" s="75">
        <v>54</v>
      </c>
      <c r="D60" s="62" t="str">
        <f t="shared" si="0"/>
        <v/>
      </c>
      <c r="E60" s="85" t="s">
        <v>32</v>
      </c>
      <c r="F60" s="86"/>
      <c r="G60" s="87" t="s">
        <v>33</v>
      </c>
      <c r="H60" s="88"/>
      <c r="I60" s="89" t="s">
        <v>29</v>
      </c>
      <c r="J60" s="90"/>
      <c r="K60" s="64" t="str">
        <f>ResultatSkema!D36</f>
        <v>Jørren Kjær</v>
      </c>
      <c r="L60" s="65" t="s">
        <v>30</v>
      </c>
      <c r="M60" s="66" t="str">
        <f>ResultatSkema!D48</f>
        <v xml:space="preserve"> </v>
      </c>
      <c r="P60" s="54"/>
      <c r="T60" s="54"/>
    </row>
    <row r="61" spans="1:20" ht="24.95" customHeight="1" thickTop="1">
      <c r="A61" s="23">
        <f>ResultatSkema!AC8+ResultatSkema!U16</f>
        <v>0</v>
      </c>
      <c r="C61" s="75">
        <v>55</v>
      </c>
      <c r="D61" s="61" t="str">
        <f t="shared" si="0"/>
        <v/>
      </c>
      <c r="E61" s="91" t="s">
        <v>32</v>
      </c>
      <c r="F61" s="92"/>
      <c r="G61" s="93" t="s">
        <v>33</v>
      </c>
      <c r="H61" s="94"/>
      <c r="I61" s="95" t="s">
        <v>29</v>
      </c>
      <c r="J61" s="96"/>
      <c r="K61" s="67" t="str">
        <f>ResultatSkema!D8</f>
        <v>Karsten M. Jørgensen</v>
      </c>
      <c r="L61" s="68" t="s">
        <v>30</v>
      </c>
      <c r="M61" s="69" t="str">
        <f>ResultatSkema!D16</f>
        <v>Preben Bisp</v>
      </c>
      <c r="P61" s="54"/>
      <c r="T61" s="54"/>
    </row>
    <row r="62" spans="1:20" ht="24.95" customHeight="1">
      <c r="A62" s="23">
        <f>ResultatSkema!AG12+ResultatSkema!Y20</f>
        <v>0</v>
      </c>
      <c r="C62" s="75">
        <v>56</v>
      </c>
      <c r="D62" s="60" t="str">
        <f t="shared" si="0"/>
        <v/>
      </c>
      <c r="E62" s="43" t="s">
        <v>32</v>
      </c>
      <c r="F62" s="84"/>
      <c r="G62" s="45" t="s">
        <v>33</v>
      </c>
      <c r="H62" s="50"/>
      <c r="I62" s="44" t="s">
        <v>29</v>
      </c>
      <c r="J62" s="52"/>
      <c r="K62" s="55" t="str">
        <f>ResultatSkema!D12</f>
        <v>Tom Bagge</v>
      </c>
      <c r="L62" s="56" t="s">
        <v>30</v>
      </c>
      <c r="M62" s="63" t="str">
        <f>ResultatSkema!D20</f>
        <v>Vagn Larsen</v>
      </c>
      <c r="P62" s="54"/>
      <c r="T62" s="54"/>
    </row>
    <row r="63" spans="1:20" ht="24.95" customHeight="1">
      <c r="A63" s="23">
        <f>ResultatSkema!BA24+ResultatSkema!AO40</f>
        <v>0</v>
      </c>
      <c r="C63" s="75">
        <v>57</v>
      </c>
      <c r="D63" s="60" t="str">
        <f t="shared" si="0"/>
        <v/>
      </c>
      <c r="E63" s="43" t="s">
        <v>32</v>
      </c>
      <c r="F63" s="84"/>
      <c r="G63" s="45" t="s">
        <v>33</v>
      </c>
      <c r="H63" s="50"/>
      <c r="I63" s="44" t="s">
        <v>29</v>
      </c>
      <c r="J63" s="52"/>
      <c r="K63" s="55" t="str">
        <f>ResultatSkema!D24</f>
        <v>Jan N. Petersen</v>
      </c>
      <c r="L63" s="56" t="s">
        <v>30</v>
      </c>
      <c r="M63" s="63" t="str">
        <f>ResultatSkema!D40</f>
        <v>Flemming Bak Olsen</v>
      </c>
      <c r="P63" s="54"/>
      <c r="T63" s="54"/>
    </row>
    <row r="64" spans="1:20" ht="24.95" customHeight="1">
      <c r="A64" s="23">
        <f>ResultatSkema!BE28+ResultatSkema!AO44</f>
        <v>0</v>
      </c>
      <c r="C64" s="75">
        <v>58</v>
      </c>
      <c r="D64" s="60" t="str">
        <f t="shared" si="0"/>
        <v/>
      </c>
      <c r="E64" s="43" t="s">
        <v>32</v>
      </c>
      <c r="F64" s="84"/>
      <c r="G64" s="45" t="s">
        <v>33</v>
      </c>
      <c r="H64" s="50"/>
      <c r="I64" s="44" t="s">
        <v>29</v>
      </c>
      <c r="J64" s="52"/>
      <c r="K64" s="55" t="str">
        <f>ResultatSkema!D28</f>
        <v>Bent Kaj Nielsen</v>
      </c>
      <c r="L64" s="56" t="s">
        <v>30</v>
      </c>
      <c r="M64" s="63" t="str">
        <f>ResultatSkema!D44</f>
        <v xml:space="preserve"> </v>
      </c>
      <c r="P64" s="54"/>
      <c r="T64" s="54"/>
    </row>
    <row r="65" spans="1:20" ht="24.95" customHeight="1">
      <c r="A65" s="23">
        <f>ResultatSkema!BI32+ResultatSkema!AS48</f>
        <v>0</v>
      </c>
      <c r="C65" s="75">
        <v>59</v>
      </c>
      <c r="D65" s="60" t="str">
        <f t="shared" si="0"/>
        <v/>
      </c>
      <c r="E65" s="43" t="s">
        <v>32</v>
      </c>
      <c r="F65" s="84"/>
      <c r="G65" s="45" t="s">
        <v>33</v>
      </c>
      <c r="H65" s="50"/>
      <c r="I65" s="44" t="s">
        <v>29</v>
      </c>
      <c r="J65" s="52"/>
      <c r="K65" s="55" t="str">
        <f>ResultatSkema!D32</f>
        <v>Christian Lasota</v>
      </c>
      <c r="L65" s="56" t="s">
        <v>30</v>
      </c>
      <c r="M65" s="63" t="str">
        <f>ResultatSkema!D48</f>
        <v xml:space="preserve"> </v>
      </c>
      <c r="P65" s="54"/>
      <c r="T65" s="54"/>
    </row>
    <row r="66" spans="1:20" ht="24.95" customHeight="1" thickBot="1">
      <c r="A66" s="23">
        <f>ResultatSkema!BM36+ResultatSkema!AW52</f>
        <v>0</v>
      </c>
      <c r="C66" s="75">
        <v>60</v>
      </c>
      <c r="D66" s="62" t="str">
        <f t="shared" si="0"/>
        <v/>
      </c>
      <c r="E66" s="85" t="s">
        <v>32</v>
      </c>
      <c r="F66" s="86"/>
      <c r="G66" s="87" t="s">
        <v>33</v>
      </c>
      <c r="H66" s="88"/>
      <c r="I66" s="89" t="s">
        <v>29</v>
      </c>
      <c r="J66" s="90"/>
      <c r="K66" s="64" t="str">
        <f>ResultatSkema!D36</f>
        <v>Jørren Kjær</v>
      </c>
      <c r="L66" s="65" t="s">
        <v>30</v>
      </c>
      <c r="M66" s="66" t="str">
        <f>ResultatSkema!D52</f>
        <v>L</v>
      </c>
      <c r="P66" s="54"/>
      <c r="T66" s="54"/>
    </row>
    <row r="67" spans="1:20" ht="24.95" customHeight="1" thickTop="1">
      <c r="A67" s="23" t="e">
        <f>_ab1+ResultatSkema!U12</f>
        <v>#NAME?</v>
      </c>
      <c r="C67" s="75">
        <v>61</v>
      </c>
      <c r="D67" s="61" t="str">
        <f t="shared" si="0"/>
        <v/>
      </c>
      <c r="E67" s="91" t="s">
        <v>32</v>
      </c>
      <c r="F67" s="92"/>
      <c r="G67" s="93" t="s">
        <v>33</v>
      </c>
      <c r="H67" s="94"/>
      <c r="I67" s="95" t="s">
        <v>29</v>
      </c>
      <c r="J67" s="96"/>
      <c r="K67" s="67" t="str">
        <f>ResultatSkema!D8</f>
        <v>Karsten M. Jørgensen</v>
      </c>
      <c r="L67" s="68" t="s">
        <v>30</v>
      </c>
      <c r="M67" s="69" t="str">
        <f>ResultatSkema!D12</f>
        <v>Tom Bagge</v>
      </c>
      <c r="P67" s="54"/>
      <c r="T67" s="54"/>
    </row>
    <row r="68" spans="1:20" ht="24.95" customHeight="1">
      <c r="A68" s="23">
        <f>ResultatSkema!AG16+ResultatSkema!AC20</f>
        <v>0</v>
      </c>
      <c r="C68" s="75">
        <v>62</v>
      </c>
      <c r="D68" s="60" t="str">
        <f t="shared" si="0"/>
        <v/>
      </c>
      <c r="E68" s="43" t="s">
        <v>32</v>
      </c>
      <c r="F68" s="84"/>
      <c r="G68" s="45" t="s">
        <v>33</v>
      </c>
      <c r="H68" s="50"/>
      <c r="I68" s="44" t="s">
        <v>29</v>
      </c>
      <c r="J68" s="52"/>
      <c r="K68" s="55" t="str">
        <f>ResultatSkema!D16</f>
        <v>Preben Bisp</v>
      </c>
      <c r="L68" s="56" t="s">
        <v>30</v>
      </c>
      <c r="M68" s="63" t="str">
        <f>ResultatSkema!D20</f>
        <v>Vagn Larsen</v>
      </c>
      <c r="P68" s="54"/>
      <c r="T68" s="54"/>
    </row>
    <row r="69" spans="1:20" ht="24.95" customHeight="1">
      <c r="A69" s="23">
        <f>ResultatSkema!AO24+ResultatSkema!AK28</f>
        <v>0</v>
      </c>
      <c r="C69" s="75">
        <v>63</v>
      </c>
      <c r="D69" s="60" t="str">
        <f t="shared" si="0"/>
        <v/>
      </c>
      <c r="E69" s="43" t="s">
        <v>32</v>
      </c>
      <c r="F69" s="84"/>
      <c r="G69" s="45" t="s">
        <v>33</v>
      </c>
      <c r="H69" s="50"/>
      <c r="I69" s="44" t="s">
        <v>29</v>
      </c>
      <c r="J69" s="52"/>
      <c r="K69" s="55" t="str">
        <f>ResultatSkema!D24</f>
        <v>Jan N. Petersen</v>
      </c>
      <c r="L69" s="56" t="s">
        <v>30</v>
      </c>
      <c r="M69" s="63" t="str">
        <f>ResultatSkema!D28</f>
        <v>Bent Kaj Nielsen</v>
      </c>
      <c r="P69" s="54"/>
      <c r="T69" s="54"/>
    </row>
    <row r="70" spans="1:20" ht="24.95" customHeight="1">
      <c r="A70" s="23">
        <f>ResultatSkema!AS36+ResultatSkema!AW32</f>
        <v>0</v>
      </c>
      <c r="C70" s="75">
        <v>64</v>
      </c>
      <c r="D70" s="60" t="str">
        <f t="shared" si="0"/>
        <v/>
      </c>
      <c r="E70" s="43" t="s">
        <v>32</v>
      </c>
      <c r="F70" s="84"/>
      <c r="G70" s="45" t="s">
        <v>33</v>
      </c>
      <c r="H70" s="50"/>
      <c r="I70" s="44" t="s">
        <v>29</v>
      </c>
      <c r="J70" s="52"/>
      <c r="K70" s="55" t="str">
        <f>ResultatSkema!D36</f>
        <v>Jørren Kjær</v>
      </c>
      <c r="L70" s="56" t="s">
        <v>30</v>
      </c>
      <c r="M70" s="63" t="str">
        <f>ResultatSkema!D32</f>
        <v>Christian Lasota</v>
      </c>
      <c r="P70" s="54"/>
      <c r="T70" s="54"/>
    </row>
    <row r="71" spans="1:20" ht="24.95" customHeight="1">
      <c r="A71" s="23">
        <f>ResultatSkema!BA44+ResultatSkema!BE40</f>
        <v>0</v>
      </c>
      <c r="C71" s="75">
        <v>65</v>
      </c>
      <c r="D71" s="60" t="str">
        <f t="shared" si="0"/>
        <v/>
      </c>
      <c r="E71" s="43" t="s">
        <v>32</v>
      </c>
      <c r="F71" s="84"/>
      <c r="G71" s="45" t="s">
        <v>33</v>
      </c>
      <c r="H71" s="50"/>
      <c r="I71" s="44" t="s">
        <v>29</v>
      </c>
      <c r="J71" s="52"/>
      <c r="K71" s="55" t="str">
        <f>ResultatSkema!D44</f>
        <v xml:space="preserve"> </v>
      </c>
      <c r="L71" s="56" t="s">
        <v>30</v>
      </c>
      <c r="M71" s="63" t="str">
        <f>ResultatSkema!D40</f>
        <v>Flemming Bak Olsen</v>
      </c>
      <c r="P71" s="54"/>
      <c r="T71" s="54"/>
    </row>
    <row r="72" spans="1:20" ht="24.95" customHeight="1" thickBot="1">
      <c r="A72" s="23">
        <f>ResultatSkema!BM48+ResultatSkema!BI52</f>
        <v>0</v>
      </c>
      <c r="C72" s="75">
        <v>66</v>
      </c>
      <c r="D72" s="62" t="str">
        <f t="shared" si="0"/>
        <v/>
      </c>
      <c r="E72" s="85" t="s">
        <v>32</v>
      </c>
      <c r="F72" s="86"/>
      <c r="G72" s="87" t="s">
        <v>33</v>
      </c>
      <c r="H72" s="88"/>
      <c r="I72" s="89" t="s">
        <v>29</v>
      </c>
      <c r="J72" s="90"/>
      <c r="K72" s="64" t="str">
        <f>ResultatSkema!D48</f>
        <v xml:space="preserve"> </v>
      </c>
      <c r="L72" s="65" t="s">
        <v>30</v>
      </c>
      <c r="M72" s="66" t="str">
        <f>ResultatSkema!D52</f>
        <v>L</v>
      </c>
      <c r="P72" s="54"/>
      <c r="T72" s="54"/>
    </row>
    <row r="73" spans="1:20" ht="21" thickTop="1">
      <c r="D73" s="54"/>
      <c r="H73" s="54"/>
      <c r="L73" s="54"/>
      <c r="P73" s="54"/>
      <c r="T73" s="54"/>
    </row>
    <row r="74" spans="1:20">
      <c r="D74" s="54"/>
      <c r="H74" s="54"/>
      <c r="L74" s="54"/>
      <c r="P74" s="54"/>
      <c r="T74" s="54"/>
    </row>
    <row r="75" spans="1:20">
      <c r="D75" s="54"/>
      <c r="H75" s="54"/>
      <c r="L75" s="54"/>
      <c r="P75" s="54"/>
      <c r="T75" s="54"/>
    </row>
  </sheetData>
  <sheetProtection selectLockedCells="1"/>
  <mergeCells count="2">
    <mergeCell ref="D3:M4"/>
    <mergeCell ref="D2:M2"/>
  </mergeCells>
  <conditionalFormatting sqref="D7:M7">
    <cfRule type="expression" dxfId="65" priority="72">
      <formula>$A$7&gt;0</formula>
    </cfRule>
  </conditionalFormatting>
  <conditionalFormatting sqref="D8:M8">
    <cfRule type="expression" dxfId="64" priority="66">
      <formula>$A$8&gt;0</formula>
    </cfRule>
  </conditionalFormatting>
  <conditionalFormatting sqref="D9:M9">
    <cfRule type="expression" dxfId="63" priority="65">
      <formula>$A$9&gt;0</formula>
    </cfRule>
  </conditionalFormatting>
  <conditionalFormatting sqref="D10:M10">
    <cfRule type="expression" dxfId="62" priority="64">
      <formula>$A$10&gt;0</formula>
    </cfRule>
  </conditionalFormatting>
  <conditionalFormatting sqref="D11:M11">
    <cfRule type="expression" dxfId="61" priority="63">
      <formula>$A$11&gt;0</formula>
    </cfRule>
  </conditionalFormatting>
  <conditionalFormatting sqref="D12:M12">
    <cfRule type="expression" dxfId="60" priority="62">
      <formula>$A$12&gt;0</formula>
    </cfRule>
  </conditionalFormatting>
  <conditionalFormatting sqref="D13:M13">
    <cfRule type="expression" dxfId="59" priority="61">
      <formula>$A$13&gt;0</formula>
    </cfRule>
  </conditionalFormatting>
  <conditionalFormatting sqref="D14:M14">
    <cfRule type="expression" dxfId="58" priority="60">
      <formula>$A$14&gt;0</formula>
    </cfRule>
  </conditionalFormatting>
  <conditionalFormatting sqref="D15:M15">
    <cfRule type="expression" dxfId="57" priority="59">
      <formula>$A$15&gt;0</formula>
    </cfRule>
  </conditionalFormatting>
  <conditionalFormatting sqref="D16:M16">
    <cfRule type="expression" dxfId="56" priority="58">
      <formula>$A$16&gt;0</formula>
    </cfRule>
  </conditionalFormatting>
  <conditionalFormatting sqref="D17:M17">
    <cfRule type="expression" dxfId="55" priority="57">
      <formula>$A$17&gt;0</formula>
    </cfRule>
  </conditionalFormatting>
  <conditionalFormatting sqref="D18:M18">
    <cfRule type="expression" dxfId="54" priority="56">
      <formula>$A$18&gt;0</formula>
    </cfRule>
  </conditionalFormatting>
  <conditionalFormatting sqref="D19:M19">
    <cfRule type="expression" dxfId="53" priority="55">
      <formula>$A$19&gt;0</formula>
    </cfRule>
  </conditionalFormatting>
  <conditionalFormatting sqref="D20:M20">
    <cfRule type="expression" dxfId="52" priority="54">
      <formula>$A$20&gt;0</formula>
    </cfRule>
  </conditionalFormatting>
  <conditionalFormatting sqref="D21:M21">
    <cfRule type="expression" dxfId="51" priority="53">
      <formula>$A$21&gt;0</formula>
    </cfRule>
  </conditionalFormatting>
  <conditionalFormatting sqref="D22:M22">
    <cfRule type="expression" dxfId="50" priority="52">
      <formula>$A$22&gt;0</formula>
    </cfRule>
  </conditionalFormatting>
  <conditionalFormatting sqref="D23:M23">
    <cfRule type="expression" dxfId="49" priority="51">
      <formula>$A$23&gt;0</formula>
    </cfRule>
  </conditionalFormatting>
  <conditionalFormatting sqref="D24:M24">
    <cfRule type="expression" dxfId="48" priority="50">
      <formula>$A$24&gt;0</formula>
    </cfRule>
  </conditionalFormatting>
  <conditionalFormatting sqref="D25:M25">
    <cfRule type="expression" dxfId="47" priority="49">
      <formula>$A$25&gt;0</formula>
    </cfRule>
  </conditionalFormatting>
  <conditionalFormatting sqref="D26:M26">
    <cfRule type="expression" dxfId="46" priority="48">
      <formula>$A$26&gt;0</formula>
    </cfRule>
  </conditionalFormatting>
  <conditionalFormatting sqref="D27:M27">
    <cfRule type="expression" dxfId="45" priority="47">
      <formula>$A$27&gt;0</formula>
    </cfRule>
  </conditionalFormatting>
  <conditionalFormatting sqref="D28:M28">
    <cfRule type="expression" dxfId="44" priority="46">
      <formula>$A$28&gt;0</formula>
    </cfRule>
  </conditionalFormatting>
  <conditionalFormatting sqref="D29:M29">
    <cfRule type="expression" dxfId="43" priority="45">
      <formula>$A$29&gt;0</formula>
    </cfRule>
  </conditionalFormatting>
  <conditionalFormatting sqref="D30:M30">
    <cfRule type="expression" dxfId="42" priority="44">
      <formula>$A$30&gt;0</formula>
    </cfRule>
  </conditionalFormatting>
  <conditionalFormatting sqref="D31:M31">
    <cfRule type="expression" dxfId="41" priority="43">
      <formula>$A$31&gt;0</formula>
    </cfRule>
  </conditionalFormatting>
  <conditionalFormatting sqref="D32:M32">
    <cfRule type="expression" dxfId="40" priority="42">
      <formula>$A$32&gt;0</formula>
    </cfRule>
  </conditionalFormatting>
  <conditionalFormatting sqref="D33:M33">
    <cfRule type="expression" dxfId="39" priority="41">
      <formula>$A$33&gt;0</formula>
    </cfRule>
  </conditionalFormatting>
  <conditionalFormatting sqref="D34:M34">
    <cfRule type="expression" dxfId="38" priority="40">
      <formula>$A$34&gt;0</formula>
    </cfRule>
  </conditionalFormatting>
  <conditionalFormatting sqref="D35:M35">
    <cfRule type="expression" dxfId="37" priority="39">
      <formula>$A$35&gt;0</formula>
    </cfRule>
  </conditionalFormatting>
  <conditionalFormatting sqref="D36:M36">
    <cfRule type="expression" dxfId="36" priority="38">
      <formula>$A$36&gt;0</formula>
    </cfRule>
  </conditionalFormatting>
  <conditionalFormatting sqref="D37:M37">
    <cfRule type="expression" dxfId="35" priority="37">
      <formula>$A$37&gt;0</formula>
    </cfRule>
  </conditionalFormatting>
  <conditionalFormatting sqref="D38:M38">
    <cfRule type="expression" dxfId="34" priority="36">
      <formula>$A$38&gt;0</formula>
    </cfRule>
  </conditionalFormatting>
  <conditionalFormatting sqref="D39:M39">
    <cfRule type="expression" dxfId="33" priority="35">
      <formula>$A$39&gt;0</formula>
    </cfRule>
  </conditionalFormatting>
  <conditionalFormatting sqref="D40:M40">
    <cfRule type="expression" dxfId="32" priority="34">
      <formula>$A$40&gt;0</formula>
    </cfRule>
  </conditionalFormatting>
  <conditionalFormatting sqref="D41:M41">
    <cfRule type="expression" dxfId="31" priority="33">
      <formula>$A$41&gt;0</formula>
    </cfRule>
  </conditionalFormatting>
  <conditionalFormatting sqref="D42:M42">
    <cfRule type="expression" dxfId="30" priority="32">
      <formula>$A$42&gt;0</formula>
    </cfRule>
  </conditionalFormatting>
  <conditionalFormatting sqref="D43:M43">
    <cfRule type="expression" dxfId="29" priority="31">
      <formula>$A$43&gt;0</formula>
    </cfRule>
  </conditionalFormatting>
  <conditionalFormatting sqref="D44:M44">
    <cfRule type="expression" dxfId="28" priority="30">
      <formula>$A$44&gt;0</formula>
    </cfRule>
  </conditionalFormatting>
  <conditionalFormatting sqref="D45:M45">
    <cfRule type="expression" dxfId="27" priority="29">
      <formula>$A$45&gt;0</formula>
    </cfRule>
  </conditionalFormatting>
  <conditionalFormatting sqref="D46:M46">
    <cfRule type="expression" dxfId="26" priority="28">
      <formula>$A$46&gt;0</formula>
    </cfRule>
  </conditionalFormatting>
  <conditionalFormatting sqref="D47:M47">
    <cfRule type="expression" dxfId="25" priority="27">
      <formula>$A$47&gt;0</formula>
    </cfRule>
  </conditionalFormatting>
  <conditionalFormatting sqref="D49:M49">
    <cfRule type="expression" dxfId="24" priority="25">
      <formula>$A$49&gt;0</formula>
    </cfRule>
  </conditionalFormatting>
  <conditionalFormatting sqref="D50:M50">
    <cfRule type="expression" dxfId="23" priority="24">
      <formula>$A$50&gt;0</formula>
    </cfRule>
  </conditionalFormatting>
  <conditionalFormatting sqref="D51:M51">
    <cfRule type="expression" dxfId="22" priority="23">
      <formula>$A$51&gt;0</formula>
    </cfRule>
  </conditionalFormatting>
  <conditionalFormatting sqref="D52:M52">
    <cfRule type="expression" dxfId="21" priority="22">
      <formula>$A$52&gt;0</formula>
    </cfRule>
  </conditionalFormatting>
  <conditionalFormatting sqref="D53:M53">
    <cfRule type="expression" dxfId="20" priority="21">
      <formula>$A$53&gt;0</formula>
    </cfRule>
  </conditionalFormatting>
  <conditionalFormatting sqref="D54:M54">
    <cfRule type="expression" dxfId="19" priority="20">
      <formula>$A$54&gt;0</formula>
    </cfRule>
  </conditionalFormatting>
  <conditionalFormatting sqref="D55:M55">
    <cfRule type="expression" dxfId="18" priority="19">
      <formula>$A$55&gt;0</formula>
    </cfRule>
  </conditionalFormatting>
  <conditionalFormatting sqref="D56:M56">
    <cfRule type="expression" dxfId="17" priority="18">
      <formula>$A$56&gt;0</formula>
    </cfRule>
  </conditionalFormatting>
  <conditionalFormatting sqref="D57:M57">
    <cfRule type="expression" dxfId="16" priority="17">
      <formula>$A$57&gt;0</formula>
    </cfRule>
  </conditionalFormatting>
  <conditionalFormatting sqref="D58:M58">
    <cfRule type="expression" dxfId="15" priority="16">
      <formula>$A$58&gt;0</formula>
    </cfRule>
  </conditionalFormatting>
  <conditionalFormatting sqref="D59:M59">
    <cfRule type="expression" dxfId="14" priority="15">
      <formula>$A$59&gt;0</formula>
    </cfRule>
  </conditionalFormatting>
  <conditionalFormatting sqref="D60:M60">
    <cfRule type="expression" dxfId="13" priority="14">
      <formula>$A$60&gt;0</formula>
    </cfRule>
  </conditionalFormatting>
  <conditionalFormatting sqref="D61:M61">
    <cfRule type="expression" dxfId="12" priority="13">
      <formula>$A$61&gt;0</formula>
    </cfRule>
  </conditionalFormatting>
  <conditionalFormatting sqref="D62:M62">
    <cfRule type="expression" dxfId="11" priority="12">
      <formula>$A$62&gt;0</formula>
    </cfRule>
  </conditionalFormatting>
  <conditionalFormatting sqref="D63:M63">
    <cfRule type="expression" dxfId="10" priority="11">
      <formula>$A$63&gt;0</formula>
    </cfRule>
  </conditionalFormatting>
  <conditionalFormatting sqref="D64:M64">
    <cfRule type="expression" dxfId="9" priority="10">
      <formula>$A$64&gt;0</formula>
    </cfRule>
  </conditionalFormatting>
  <conditionalFormatting sqref="D65:M65">
    <cfRule type="expression" dxfId="8" priority="9">
      <formula>$A$65&gt;0</formula>
    </cfRule>
  </conditionalFormatting>
  <conditionalFormatting sqref="D66:M66">
    <cfRule type="expression" dxfId="7" priority="8">
      <formula>$A$66&gt;0</formula>
    </cfRule>
  </conditionalFormatting>
  <conditionalFormatting sqref="D67:M67">
    <cfRule type="expression" dxfId="6" priority="7">
      <formula>$A$67&gt;0</formula>
    </cfRule>
  </conditionalFormatting>
  <conditionalFormatting sqref="D68:M68">
    <cfRule type="expression" dxfId="5" priority="6">
      <formula>$A$68&gt;0</formula>
    </cfRule>
  </conditionalFormatting>
  <conditionalFormatting sqref="D69:M69">
    <cfRule type="expression" dxfId="4" priority="5">
      <formula>$A$69&gt;0</formula>
    </cfRule>
  </conditionalFormatting>
  <conditionalFormatting sqref="D70:M70">
    <cfRule type="expression" dxfId="3" priority="4">
      <formula>$A$70&gt;0</formula>
    </cfRule>
  </conditionalFormatting>
  <conditionalFormatting sqref="D71:M71">
    <cfRule type="expression" dxfId="2" priority="3">
      <formula>$A$71&gt;0</formula>
    </cfRule>
  </conditionalFormatting>
  <conditionalFormatting sqref="D72:M72">
    <cfRule type="expression" dxfId="1" priority="2">
      <formula>$A$72&gt;0</formula>
    </cfRule>
  </conditionalFormatting>
  <conditionalFormatting sqref="D48:M48">
    <cfRule type="expression" dxfId="0" priority="1">
      <formula>OR($A$48&gt;0)</formula>
    </cfRule>
  </conditionalFormatting>
  <printOptions horizontalCentered="1"/>
  <pageMargins left="0.39370078740157483" right="0.39370078740157483" top="0.39370078740157483" bottom="0.39370078740157483" header="0" footer="0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ResultatSkema</vt:lpstr>
      <vt:lpstr>4 Spiller</vt:lpstr>
      <vt:lpstr>6 Spiller</vt:lpstr>
      <vt:lpstr>8 Spiller</vt:lpstr>
      <vt:lpstr>10 Spiller</vt:lpstr>
      <vt:lpstr>12 Spiller</vt:lpstr>
      <vt:lpstr>'10 Spiller'!Udskriftsområde</vt:lpstr>
      <vt:lpstr>'12 Spiller'!Udskriftsområde</vt:lpstr>
      <vt:lpstr>'4 Spiller'!Udskriftsområde</vt:lpstr>
      <vt:lpstr>'6 Spiller'!Udskriftsområde</vt:lpstr>
      <vt:lpstr>'8 Spiller'!Udskriftsområde</vt:lpstr>
      <vt:lpstr>ResultatSkema!Udskriftsområde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Højlund</dc:creator>
  <cp:lastModifiedBy>Bruger</cp:lastModifiedBy>
  <cp:lastPrinted>2020-10-04T07:28:35Z</cp:lastPrinted>
  <dcterms:created xsi:type="dcterms:W3CDTF">2013-12-18T09:27:27Z</dcterms:created>
  <dcterms:modified xsi:type="dcterms:W3CDTF">2020-10-04T07:28:47Z</dcterms:modified>
</cp:coreProperties>
</file>